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MKESH\Desktop\"/>
    </mc:Choice>
  </mc:AlternateContent>
  <xr:revisionPtr revIDLastSave="0" documentId="13_ncr:1_{ED8AA1F8-BC73-4DF1-A31A-E48C2CC4D54F}" xr6:coauthVersionLast="45" xr6:coauthVersionMax="45" xr10:uidLastSave="{00000000-0000-0000-0000-000000000000}"/>
  <workbookProtection workbookAlgorithmName="SHA-512" workbookHashValue="8mKDdimj55t2/6Nm6X+hKH/unJj/rikUYHayE6F6AZ08Oa7GcQIs3qcvX1vUPNbkmIpCg7mKLgo1AOk2KycOLw==" workbookSaltValue="7ZcI+OIXsAQJkNFl3oZPNQ==" workbookSpinCount="100000" lockStructure="1"/>
  <bookViews>
    <workbookView xWindow="-108" yWindow="-108" windowWidth="23256" windowHeight="12576" xr2:uid="{00000000-000D-0000-FFFF-FFFF00000000}"/>
  </bookViews>
  <sheets>
    <sheet name="KD" sheetId="5" r:id="rId1"/>
    <sheet name="Other Deduction" sheetId="1" r:id="rId2"/>
    <sheet name="GA55A" sheetId="2" r:id="rId3"/>
    <sheet name="Computation" sheetId="3" r:id="rId4"/>
  </sheets>
  <definedNames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OD">'Other Deduction'!$J$32:$BD$251</definedName>
    <definedName name="_xlnm.Print_Area" localSheetId="3">Computation!$B$1:$Q$64</definedName>
    <definedName name="_xlnm.Print_Area" localSheetId="2">GA55A!$C$7:$AC$44</definedName>
    <definedName name="_xlnm.Print_Area" localSheetId="1">'Other Deduction'!$C:$H</definedName>
    <definedName name="RNM">Table1[#All]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  <definedName name="Z_01E6FF9C_BB30_4C32_9D09_6DB93F11503E_.wvu.Cols" localSheetId="3" hidden="1">Computation!$S:$XFD</definedName>
    <definedName name="Z_01E6FF9C_BB30_4C32_9D09_6DB93F11503E_.wvu.Cols" localSheetId="2" hidden="1">GA55A!$AE:$XFD</definedName>
    <definedName name="Z_01E6FF9C_BB30_4C32_9D09_6DB93F11503E_.wvu.Cols" localSheetId="1" hidden="1">'Other Deduction'!$I:$XFD</definedName>
    <definedName name="Z_01E6FF9C_BB30_4C32_9D09_6DB93F11503E_.wvu.PrintArea" localSheetId="3" hidden="1">Computation!$B$1:$Q$68</definedName>
    <definedName name="Z_01E6FF9C_BB30_4C32_9D09_6DB93F11503E_.wvu.PrintArea" localSheetId="2" hidden="1">GA55A!$C$7:$AC$39</definedName>
    <definedName name="Z_01E6FF9C_BB30_4C32_9D09_6DB93F11503E_.wvu.Rows" localSheetId="3" hidden="1">Computation!$74:$1048576,Computation!$70:$73</definedName>
    <definedName name="Z_01E6FF9C_BB30_4C32_9D09_6DB93F11503E_.wvu.Rows" localSheetId="2" hidden="1">GA55A!$952:$1048576,GA55A!$40:$951</definedName>
    <definedName name="Z_01E6FF9C_BB30_4C32_9D09_6DB93F11503E_.wvu.Rows" localSheetId="1" hidden="1">'Other Deduction'!$561:$1048576,'Other Deduction'!$22:$560</definedName>
    <definedName name="Z_483AFC7C_A53B_4837_A853_31CBC6C9ED1B_.wvu.Cols" localSheetId="3" hidden="1">Computation!$S:$XFD</definedName>
    <definedName name="Z_483AFC7C_A53B_4837_A853_31CBC6C9ED1B_.wvu.Cols" localSheetId="2" hidden="1">GA55A!$AE:$XFD</definedName>
    <definedName name="Z_483AFC7C_A53B_4837_A853_31CBC6C9ED1B_.wvu.Cols" localSheetId="1" hidden="1">'Other Deduction'!$I:$XFD</definedName>
    <definedName name="Z_483AFC7C_A53B_4837_A853_31CBC6C9ED1B_.wvu.PrintArea" localSheetId="3" hidden="1">Computation!$B$1:$Q$68</definedName>
    <definedName name="Z_483AFC7C_A53B_4837_A853_31CBC6C9ED1B_.wvu.PrintArea" localSheetId="2" hidden="1">GA55A!$C$7:$AC$39</definedName>
    <definedName name="Z_483AFC7C_A53B_4837_A853_31CBC6C9ED1B_.wvu.Rows" localSheetId="3" hidden="1">Computation!$74:$1048576,Computation!$70:$73</definedName>
    <definedName name="Z_483AFC7C_A53B_4837_A853_31CBC6C9ED1B_.wvu.Rows" localSheetId="2" hidden="1">GA55A!$952:$1048576,GA55A!$40:$951</definedName>
    <definedName name="Z_483AFC7C_A53B_4837_A853_31CBC6C9ED1B_.wvu.Rows" localSheetId="1" hidden="1">'Other Deduction'!$561:$1048576,'Other Deduction'!$22:$560</definedName>
  </definedNames>
  <calcPr calcId="19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9" i="3" l="1"/>
  <c r="E3" i="3"/>
  <c r="I26" i="3"/>
  <c r="AH7" i="5" l="1"/>
  <c r="AI7" i="5"/>
  <c r="AJ7" i="5"/>
  <c r="AK7" i="5"/>
  <c r="AL7" i="5"/>
  <c r="AM7" i="5"/>
  <c r="AN7" i="5"/>
  <c r="AO7" i="5"/>
  <c r="AP7" i="5"/>
  <c r="AQ7" i="5"/>
  <c r="AR7" i="5"/>
  <c r="AS7" i="5"/>
  <c r="AH8" i="5"/>
  <c r="AI8" i="5"/>
  <c r="AJ8" i="5"/>
  <c r="AK8" i="5"/>
  <c r="AL8" i="5"/>
  <c r="AM8" i="5"/>
  <c r="AN8" i="5"/>
  <c r="AO8" i="5"/>
  <c r="AP8" i="5"/>
  <c r="AQ8" i="5"/>
  <c r="AR8" i="5"/>
  <c r="AS8" i="5"/>
  <c r="AH9" i="5"/>
  <c r="AI9" i="5"/>
  <c r="AJ9" i="5"/>
  <c r="AK9" i="5"/>
  <c r="AL9" i="5"/>
  <c r="AM9" i="5"/>
  <c r="AN9" i="5"/>
  <c r="AO9" i="5"/>
  <c r="AP9" i="5"/>
  <c r="AQ9" i="5"/>
  <c r="AR9" i="5"/>
  <c r="AS9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I6" i="5"/>
  <c r="AJ6" i="5"/>
  <c r="AK6" i="5"/>
  <c r="AL6" i="5"/>
  <c r="AM6" i="5"/>
  <c r="AN6" i="5"/>
  <c r="AO6" i="5"/>
  <c r="AP6" i="5"/>
  <c r="AQ6" i="5"/>
  <c r="AR6" i="5"/>
  <c r="AS6" i="5"/>
  <c r="AH6" i="5"/>
  <c r="X7" i="5" l="1"/>
  <c r="Y7" i="5"/>
  <c r="Z7" i="5" s="1"/>
  <c r="AA7" i="5" s="1"/>
  <c r="AB7" i="5" s="1"/>
  <c r="AC7" i="5" s="1"/>
  <c r="AD7" i="5" s="1"/>
  <c r="X8" i="5"/>
  <c r="Y8" i="5" s="1"/>
  <c r="Z8" i="5" s="1"/>
  <c r="AA8" i="5" s="1"/>
  <c r="AB8" i="5" s="1"/>
  <c r="AC8" i="5" s="1"/>
  <c r="AD8" i="5" s="1"/>
  <c r="X9" i="5"/>
  <c r="Y9" i="5"/>
  <c r="Z9" i="5" s="1"/>
  <c r="AA9" i="5" s="1"/>
  <c r="AB9" i="5" s="1"/>
  <c r="AC9" i="5" s="1"/>
  <c r="AD9" i="5" s="1"/>
  <c r="X10" i="5"/>
  <c r="Y10" i="5"/>
  <c r="Z10" i="5"/>
  <c r="AA10" i="5" s="1"/>
  <c r="AB10" i="5" s="1"/>
  <c r="AC10" i="5" s="1"/>
  <c r="AD10" i="5" s="1"/>
  <c r="X11" i="5"/>
  <c r="Y11" i="5" s="1"/>
  <c r="Z11" i="5" s="1"/>
  <c r="AA11" i="5" s="1"/>
  <c r="AB11" i="5" s="1"/>
  <c r="AC11" i="5" s="1"/>
  <c r="AD11" i="5" s="1"/>
  <c r="X12" i="5"/>
  <c r="Y12" i="5" s="1"/>
  <c r="Z12" i="5" s="1"/>
  <c r="AA12" i="5" s="1"/>
  <c r="AB12" i="5" s="1"/>
  <c r="AC12" i="5" s="1"/>
  <c r="AD12" i="5" s="1"/>
  <c r="X13" i="5"/>
  <c r="Y13" i="5"/>
  <c r="Z13" i="5" s="1"/>
  <c r="AA13" i="5" s="1"/>
  <c r="AB13" i="5" s="1"/>
  <c r="AC13" i="5" s="1"/>
  <c r="AD13" i="5" s="1"/>
  <c r="X14" i="5"/>
  <c r="Y14" i="5" s="1"/>
  <c r="Z14" i="5" s="1"/>
  <c r="AA14" i="5" s="1"/>
  <c r="AB14" i="5" s="1"/>
  <c r="AC14" i="5" s="1"/>
  <c r="AD14" i="5" s="1"/>
  <c r="X15" i="5"/>
  <c r="Y15" i="5"/>
  <c r="Z15" i="5" s="1"/>
  <c r="AA15" i="5" s="1"/>
  <c r="AB15" i="5" s="1"/>
  <c r="AC15" i="5" s="1"/>
  <c r="AD15" i="5" s="1"/>
  <c r="X16" i="5"/>
  <c r="Y16" i="5" s="1"/>
  <c r="Z16" i="5" s="1"/>
  <c r="AA16" i="5" s="1"/>
  <c r="AB16" i="5" s="1"/>
  <c r="AC16" i="5" s="1"/>
  <c r="AD16" i="5" s="1"/>
  <c r="X17" i="5"/>
  <c r="Y17" i="5"/>
  <c r="Z17" i="5" s="1"/>
  <c r="AA17" i="5" s="1"/>
  <c r="AB17" i="5" s="1"/>
  <c r="AC17" i="5" s="1"/>
  <c r="AD17" i="5" s="1"/>
  <c r="X18" i="5"/>
  <c r="Y18" i="5" s="1"/>
  <c r="Z18" i="5" s="1"/>
  <c r="AA18" i="5" s="1"/>
  <c r="AB18" i="5" s="1"/>
  <c r="AC18" i="5" s="1"/>
  <c r="AD18" i="5" s="1"/>
  <c r="X19" i="5"/>
  <c r="Y19" i="5" s="1"/>
  <c r="Z19" i="5" s="1"/>
  <c r="AA19" i="5" s="1"/>
  <c r="AB19" i="5" s="1"/>
  <c r="AC19" i="5" s="1"/>
  <c r="AD19" i="5" s="1"/>
  <c r="X20" i="5"/>
  <c r="Y20" i="5" s="1"/>
  <c r="Z20" i="5" s="1"/>
  <c r="AA20" i="5" s="1"/>
  <c r="AB20" i="5" s="1"/>
  <c r="AC20" i="5" s="1"/>
  <c r="AD20" i="5" s="1"/>
  <c r="X21" i="5"/>
  <c r="Y21" i="5"/>
  <c r="Z21" i="5" s="1"/>
  <c r="AA21" i="5" s="1"/>
  <c r="AB21" i="5" s="1"/>
  <c r="AC21" i="5" s="1"/>
  <c r="AD21" i="5" s="1"/>
  <c r="X22" i="5"/>
  <c r="Y22" i="5" s="1"/>
  <c r="Z22" i="5" s="1"/>
  <c r="AA22" i="5" s="1"/>
  <c r="AB22" i="5" s="1"/>
  <c r="AC22" i="5" s="1"/>
  <c r="AD22" i="5" s="1"/>
  <c r="X23" i="5"/>
  <c r="Y23" i="5"/>
  <c r="Z23" i="5" s="1"/>
  <c r="AA23" i="5" s="1"/>
  <c r="AB23" i="5" s="1"/>
  <c r="AC23" i="5" s="1"/>
  <c r="AD23" i="5" s="1"/>
  <c r="X24" i="5"/>
  <c r="Y24" i="5" s="1"/>
  <c r="Z24" i="5" s="1"/>
  <c r="AA24" i="5" s="1"/>
  <c r="AB24" i="5" s="1"/>
  <c r="AC24" i="5" s="1"/>
  <c r="AD24" i="5" s="1"/>
  <c r="X25" i="5"/>
  <c r="Y25" i="5"/>
  <c r="Z25" i="5" s="1"/>
  <c r="AA25" i="5" s="1"/>
  <c r="AB25" i="5" s="1"/>
  <c r="AC25" i="5" s="1"/>
  <c r="AD25" i="5" s="1"/>
  <c r="X26" i="5"/>
  <c r="Y26" i="5" s="1"/>
  <c r="Z26" i="5" s="1"/>
  <c r="AA26" i="5" s="1"/>
  <c r="AB26" i="5" s="1"/>
  <c r="AC26" i="5" s="1"/>
  <c r="AD26" i="5" s="1"/>
  <c r="X27" i="5"/>
  <c r="Y27" i="5" s="1"/>
  <c r="Z27" i="5" s="1"/>
  <c r="AA27" i="5" s="1"/>
  <c r="AB27" i="5" s="1"/>
  <c r="AC27" i="5" s="1"/>
  <c r="AD27" i="5" s="1"/>
  <c r="X28" i="5"/>
  <c r="Y28" i="5" s="1"/>
  <c r="Z28" i="5" s="1"/>
  <c r="AA28" i="5" s="1"/>
  <c r="AB28" i="5" s="1"/>
  <c r="AC28" i="5" s="1"/>
  <c r="AD28" i="5" s="1"/>
  <c r="X29" i="5"/>
  <c r="Y29" i="5"/>
  <c r="Z29" i="5" s="1"/>
  <c r="AA29" i="5" s="1"/>
  <c r="AB29" i="5" s="1"/>
  <c r="AC29" i="5" s="1"/>
  <c r="AD29" i="5" s="1"/>
  <c r="X30" i="5"/>
  <c r="Y30" i="5" s="1"/>
  <c r="Z30" i="5" s="1"/>
  <c r="AA30" i="5" s="1"/>
  <c r="AB30" i="5" s="1"/>
  <c r="AC30" i="5" s="1"/>
  <c r="AD30" i="5" s="1"/>
  <c r="X31" i="5"/>
  <c r="Y31" i="5"/>
  <c r="Z31" i="5" s="1"/>
  <c r="AA31" i="5" s="1"/>
  <c r="AB31" i="5" s="1"/>
  <c r="AC31" i="5" s="1"/>
  <c r="AD31" i="5" s="1"/>
  <c r="X32" i="5"/>
  <c r="Y32" i="5" s="1"/>
  <c r="Z32" i="5" s="1"/>
  <c r="AA32" i="5" s="1"/>
  <c r="AB32" i="5" s="1"/>
  <c r="AC32" i="5" s="1"/>
  <c r="AD32" i="5" s="1"/>
  <c r="X33" i="5"/>
  <c r="Y33" i="5"/>
  <c r="Z33" i="5" s="1"/>
  <c r="AA33" i="5" s="1"/>
  <c r="AB33" i="5" s="1"/>
  <c r="AC33" i="5" s="1"/>
  <c r="AD33" i="5" s="1"/>
  <c r="X34" i="5"/>
  <c r="Y34" i="5" s="1"/>
  <c r="Z34" i="5" s="1"/>
  <c r="AA34" i="5" s="1"/>
  <c r="AB34" i="5" s="1"/>
  <c r="AC34" i="5" s="1"/>
  <c r="AD34" i="5" s="1"/>
  <c r="X35" i="5"/>
  <c r="Y35" i="5" s="1"/>
  <c r="Z35" i="5" s="1"/>
  <c r="AA35" i="5" s="1"/>
  <c r="AB35" i="5" s="1"/>
  <c r="AC35" i="5" s="1"/>
  <c r="AD35" i="5" s="1"/>
  <c r="X36" i="5"/>
  <c r="Y36" i="5" s="1"/>
  <c r="Z36" i="5" s="1"/>
  <c r="AA36" i="5" s="1"/>
  <c r="AB36" i="5" s="1"/>
  <c r="AC36" i="5" s="1"/>
  <c r="AD36" i="5" s="1"/>
  <c r="X37" i="5"/>
  <c r="Y37" i="5"/>
  <c r="Z37" i="5" s="1"/>
  <c r="AA37" i="5" s="1"/>
  <c r="AB37" i="5" s="1"/>
  <c r="AC37" i="5" s="1"/>
  <c r="AD37" i="5" s="1"/>
  <c r="X38" i="5"/>
  <c r="Y38" i="5" s="1"/>
  <c r="Z38" i="5" s="1"/>
  <c r="AA38" i="5" s="1"/>
  <c r="AB38" i="5" s="1"/>
  <c r="AC38" i="5" s="1"/>
  <c r="AD38" i="5" s="1"/>
  <c r="X39" i="5"/>
  <c r="Y39" i="5"/>
  <c r="Z39" i="5" s="1"/>
  <c r="AA39" i="5" s="1"/>
  <c r="AB39" i="5" s="1"/>
  <c r="AC39" i="5" s="1"/>
  <c r="AD39" i="5" s="1"/>
  <c r="X40" i="5"/>
  <c r="Y40" i="5" s="1"/>
  <c r="Z40" i="5" s="1"/>
  <c r="AA40" i="5" s="1"/>
  <c r="AB40" i="5" s="1"/>
  <c r="AC40" i="5" s="1"/>
  <c r="AD40" i="5" s="1"/>
  <c r="X41" i="5"/>
  <c r="Y41" i="5"/>
  <c r="Z41" i="5" s="1"/>
  <c r="AA41" i="5" s="1"/>
  <c r="AB41" i="5" s="1"/>
  <c r="AC41" i="5" s="1"/>
  <c r="AD41" i="5" s="1"/>
  <c r="X42" i="5"/>
  <c r="Y42" i="5" s="1"/>
  <c r="Z42" i="5" s="1"/>
  <c r="AA42" i="5" s="1"/>
  <c r="AB42" i="5" s="1"/>
  <c r="AC42" i="5" s="1"/>
  <c r="AD42" i="5" s="1"/>
  <c r="X43" i="5"/>
  <c r="Y43" i="5" s="1"/>
  <c r="Z43" i="5" s="1"/>
  <c r="AA43" i="5" s="1"/>
  <c r="AB43" i="5" s="1"/>
  <c r="AC43" i="5" s="1"/>
  <c r="AD43" i="5" s="1"/>
  <c r="X44" i="5"/>
  <c r="Y44" i="5" s="1"/>
  <c r="Z44" i="5" s="1"/>
  <c r="AA44" i="5" s="1"/>
  <c r="AB44" i="5" s="1"/>
  <c r="AC44" i="5" s="1"/>
  <c r="AD44" i="5" s="1"/>
  <c r="X45" i="5"/>
  <c r="Y45" i="5"/>
  <c r="Z45" i="5" s="1"/>
  <c r="AA45" i="5" s="1"/>
  <c r="AB45" i="5" s="1"/>
  <c r="AC45" i="5" s="1"/>
  <c r="AD45" i="5" s="1"/>
  <c r="X46" i="5"/>
  <c r="Y46" i="5" s="1"/>
  <c r="Z46" i="5" s="1"/>
  <c r="AA46" i="5" s="1"/>
  <c r="AB46" i="5" s="1"/>
  <c r="AC46" i="5" s="1"/>
  <c r="AD46" i="5" s="1"/>
  <c r="X47" i="5"/>
  <c r="Y47" i="5"/>
  <c r="Z47" i="5" s="1"/>
  <c r="AA47" i="5" s="1"/>
  <c r="AB47" i="5" s="1"/>
  <c r="AC47" i="5" s="1"/>
  <c r="AD47" i="5" s="1"/>
  <c r="X48" i="5"/>
  <c r="Y48" i="5" s="1"/>
  <c r="Z48" i="5" s="1"/>
  <c r="AA48" i="5" s="1"/>
  <c r="AB48" i="5" s="1"/>
  <c r="AC48" i="5" s="1"/>
  <c r="AD48" i="5" s="1"/>
  <c r="X49" i="5"/>
  <c r="Y49" i="5"/>
  <c r="Z49" i="5" s="1"/>
  <c r="AA49" i="5" s="1"/>
  <c r="AB49" i="5" s="1"/>
  <c r="AC49" i="5" s="1"/>
  <c r="AD49" i="5" s="1"/>
  <c r="X50" i="5"/>
  <c r="Y50" i="5" s="1"/>
  <c r="Z50" i="5" s="1"/>
  <c r="AA50" i="5" s="1"/>
  <c r="AB50" i="5" s="1"/>
  <c r="AC50" i="5" s="1"/>
  <c r="AD50" i="5" s="1"/>
  <c r="X51" i="5"/>
  <c r="Y51" i="5" s="1"/>
  <c r="Z51" i="5" s="1"/>
  <c r="AA51" i="5" s="1"/>
  <c r="AB51" i="5" s="1"/>
  <c r="AC51" i="5" s="1"/>
  <c r="AD51" i="5" s="1"/>
  <c r="X52" i="5"/>
  <c r="Y52" i="5" s="1"/>
  <c r="Z52" i="5" s="1"/>
  <c r="AA52" i="5" s="1"/>
  <c r="AB52" i="5" s="1"/>
  <c r="AC52" i="5" s="1"/>
  <c r="AD52" i="5" s="1"/>
  <c r="X53" i="5"/>
  <c r="Y53" i="5"/>
  <c r="Z53" i="5" s="1"/>
  <c r="AA53" i="5" s="1"/>
  <c r="AB53" i="5" s="1"/>
  <c r="AC53" i="5" s="1"/>
  <c r="AD53" i="5" s="1"/>
  <c r="X54" i="5"/>
  <c r="Y54" i="5" s="1"/>
  <c r="Z54" i="5" s="1"/>
  <c r="AA54" i="5" s="1"/>
  <c r="AB54" i="5" s="1"/>
  <c r="AC54" i="5" s="1"/>
  <c r="AD54" i="5" s="1"/>
  <c r="X55" i="5"/>
  <c r="Y55" i="5"/>
  <c r="Z55" i="5" s="1"/>
  <c r="AA55" i="5" s="1"/>
  <c r="AB55" i="5" s="1"/>
  <c r="AC55" i="5" s="1"/>
  <c r="AD55" i="5" s="1"/>
  <c r="X56" i="5"/>
  <c r="Y56" i="5" s="1"/>
  <c r="Z56" i="5" s="1"/>
  <c r="AA56" i="5" s="1"/>
  <c r="AB56" i="5" s="1"/>
  <c r="AC56" i="5" s="1"/>
  <c r="AD56" i="5" s="1"/>
  <c r="X57" i="5"/>
  <c r="Y57" i="5"/>
  <c r="Z57" i="5" s="1"/>
  <c r="AA57" i="5" s="1"/>
  <c r="AB57" i="5" s="1"/>
  <c r="AC57" i="5" s="1"/>
  <c r="AD57" i="5" s="1"/>
  <c r="X58" i="5"/>
  <c r="Y58" i="5" s="1"/>
  <c r="Z58" i="5" s="1"/>
  <c r="AA58" i="5" s="1"/>
  <c r="AB58" i="5" s="1"/>
  <c r="AC58" i="5" s="1"/>
  <c r="AD58" i="5" s="1"/>
  <c r="X59" i="5"/>
  <c r="Y59" i="5" s="1"/>
  <c r="Z59" i="5" s="1"/>
  <c r="AA59" i="5" s="1"/>
  <c r="AB59" i="5" s="1"/>
  <c r="AC59" i="5" s="1"/>
  <c r="AD59" i="5" s="1"/>
  <c r="X60" i="5"/>
  <c r="Y60" i="5" s="1"/>
  <c r="Z60" i="5" s="1"/>
  <c r="AA60" i="5" s="1"/>
  <c r="AB60" i="5" s="1"/>
  <c r="AC60" i="5" s="1"/>
  <c r="AD60" i="5" s="1"/>
  <c r="X61" i="5"/>
  <c r="Y61" i="5"/>
  <c r="Z61" i="5" s="1"/>
  <c r="AA61" i="5" s="1"/>
  <c r="AB61" i="5" s="1"/>
  <c r="AC61" i="5" s="1"/>
  <c r="AD61" i="5" s="1"/>
  <c r="X62" i="5"/>
  <c r="Y62" i="5" s="1"/>
  <c r="Z62" i="5" s="1"/>
  <c r="AA62" i="5" s="1"/>
  <c r="AB62" i="5" s="1"/>
  <c r="AC62" i="5" s="1"/>
  <c r="AD62" i="5" s="1"/>
  <c r="X63" i="5"/>
  <c r="Y63" i="5"/>
  <c r="Z63" i="5" s="1"/>
  <c r="AA63" i="5" s="1"/>
  <c r="AB63" i="5" s="1"/>
  <c r="AC63" i="5" s="1"/>
  <c r="AD63" i="5" s="1"/>
  <c r="X64" i="5"/>
  <c r="Y64" i="5" s="1"/>
  <c r="Z64" i="5" s="1"/>
  <c r="AA64" i="5" s="1"/>
  <c r="AB64" i="5" s="1"/>
  <c r="AC64" i="5" s="1"/>
  <c r="AD64" i="5" s="1"/>
  <c r="X65" i="5"/>
  <c r="Y65" i="5"/>
  <c r="Z65" i="5" s="1"/>
  <c r="AA65" i="5" s="1"/>
  <c r="AB65" i="5" s="1"/>
  <c r="AC65" i="5" s="1"/>
  <c r="AD65" i="5" s="1"/>
  <c r="X66" i="5"/>
  <c r="Y66" i="5" s="1"/>
  <c r="Z66" i="5" s="1"/>
  <c r="AA66" i="5" s="1"/>
  <c r="AB66" i="5" s="1"/>
  <c r="AC66" i="5" s="1"/>
  <c r="AD66" i="5" s="1"/>
  <c r="X67" i="5"/>
  <c r="Y67" i="5" s="1"/>
  <c r="Z67" i="5" s="1"/>
  <c r="AA67" i="5" s="1"/>
  <c r="AB67" i="5" s="1"/>
  <c r="AC67" i="5" s="1"/>
  <c r="AD67" i="5" s="1"/>
  <c r="X68" i="5"/>
  <c r="Y68" i="5" s="1"/>
  <c r="Z68" i="5" s="1"/>
  <c r="AA68" i="5" s="1"/>
  <c r="AB68" i="5" s="1"/>
  <c r="AC68" i="5" s="1"/>
  <c r="AD68" i="5" s="1"/>
  <c r="X69" i="5"/>
  <c r="Y69" i="5"/>
  <c r="Z69" i="5" s="1"/>
  <c r="AA69" i="5" s="1"/>
  <c r="AB69" i="5" s="1"/>
  <c r="AC69" i="5" s="1"/>
  <c r="AD69" i="5" s="1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6" i="5"/>
  <c r="X6" i="5" s="1"/>
  <c r="Y6" i="5" s="1"/>
  <c r="Z6" i="5" s="1"/>
  <c r="AA6" i="5" s="1"/>
  <c r="AB6" i="5" s="1"/>
  <c r="AC6" i="5" s="1"/>
  <c r="AD6" i="5" s="1"/>
  <c r="T7" i="5"/>
  <c r="U7" i="5" s="1"/>
  <c r="V7" i="5" s="1"/>
  <c r="T8" i="5"/>
  <c r="U8" i="5"/>
  <c r="V8" i="5" s="1"/>
  <c r="T9" i="5"/>
  <c r="U9" i="5"/>
  <c r="V9" i="5" s="1"/>
  <c r="T10" i="5"/>
  <c r="U10" i="5" s="1"/>
  <c r="V10" i="5" s="1"/>
  <c r="T11" i="5"/>
  <c r="U11" i="5" s="1"/>
  <c r="V11" i="5" s="1"/>
  <c r="T12" i="5"/>
  <c r="U12" i="5"/>
  <c r="V12" i="5" s="1"/>
  <c r="T13" i="5"/>
  <c r="U13" i="5" s="1"/>
  <c r="V13" i="5" s="1"/>
  <c r="T14" i="5"/>
  <c r="U14" i="5"/>
  <c r="V14" i="5"/>
  <c r="T15" i="5"/>
  <c r="U15" i="5" s="1"/>
  <c r="V15" i="5" s="1"/>
  <c r="T16" i="5"/>
  <c r="U16" i="5"/>
  <c r="V16" i="5" s="1"/>
  <c r="T17" i="5"/>
  <c r="U17" i="5"/>
  <c r="V17" i="5" s="1"/>
  <c r="T18" i="5"/>
  <c r="U18" i="5" s="1"/>
  <c r="V18" i="5" s="1"/>
  <c r="T19" i="5"/>
  <c r="U19" i="5" s="1"/>
  <c r="V19" i="5" s="1"/>
  <c r="T20" i="5"/>
  <c r="U20" i="5"/>
  <c r="V20" i="5" s="1"/>
  <c r="T21" i="5"/>
  <c r="U21" i="5" s="1"/>
  <c r="V21" i="5" s="1"/>
  <c r="T22" i="5"/>
  <c r="U22" i="5"/>
  <c r="V22" i="5" s="1"/>
  <c r="T23" i="5"/>
  <c r="U23" i="5" s="1"/>
  <c r="V23" i="5" s="1"/>
  <c r="T24" i="5"/>
  <c r="U24" i="5"/>
  <c r="V24" i="5" s="1"/>
  <c r="T25" i="5"/>
  <c r="U25" i="5"/>
  <c r="V25" i="5" s="1"/>
  <c r="T26" i="5"/>
  <c r="U26" i="5" s="1"/>
  <c r="V26" i="5" s="1"/>
  <c r="T27" i="5"/>
  <c r="U27" i="5" s="1"/>
  <c r="V27" i="5" s="1"/>
  <c r="T28" i="5"/>
  <c r="U28" i="5"/>
  <c r="V28" i="5" s="1"/>
  <c r="T29" i="5"/>
  <c r="U29" i="5" s="1"/>
  <c r="V29" i="5" s="1"/>
  <c r="T30" i="5"/>
  <c r="U30" i="5"/>
  <c r="V30" i="5" s="1"/>
  <c r="T31" i="5"/>
  <c r="U31" i="5" s="1"/>
  <c r="V31" i="5" s="1"/>
  <c r="T32" i="5"/>
  <c r="U32" i="5"/>
  <c r="V32" i="5" s="1"/>
  <c r="T33" i="5"/>
  <c r="U33" i="5"/>
  <c r="V33" i="5"/>
  <c r="T34" i="5"/>
  <c r="U34" i="5" s="1"/>
  <c r="V34" i="5" s="1"/>
  <c r="T35" i="5"/>
  <c r="U35" i="5" s="1"/>
  <c r="V35" i="5" s="1"/>
  <c r="T36" i="5"/>
  <c r="U36" i="5" s="1"/>
  <c r="V36" i="5" s="1"/>
  <c r="T37" i="5"/>
  <c r="U37" i="5" s="1"/>
  <c r="V37" i="5" s="1"/>
  <c r="T38" i="5"/>
  <c r="U38" i="5"/>
  <c r="V38" i="5"/>
  <c r="T39" i="5"/>
  <c r="U39" i="5" s="1"/>
  <c r="V39" i="5" s="1"/>
  <c r="T40" i="5"/>
  <c r="U40" i="5"/>
  <c r="V40" i="5" s="1"/>
  <c r="T41" i="5"/>
  <c r="U41" i="5"/>
  <c r="V41" i="5"/>
  <c r="T42" i="5"/>
  <c r="U42" i="5" s="1"/>
  <c r="V42" i="5" s="1"/>
  <c r="T43" i="5"/>
  <c r="U43" i="5" s="1"/>
  <c r="V43" i="5" s="1"/>
  <c r="T44" i="5"/>
  <c r="U44" i="5" s="1"/>
  <c r="V44" i="5" s="1"/>
  <c r="T45" i="5"/>
  <c r="U45" i="5" s="1"/>
  <c r="V45" i="5" s="1"/>
  <c r="T46" i="5"/>
  <c r="U46" i="5"/>
  <c r="V46" i="5"/>
  <c r="T47" i="5"/>
  <c r="U47" i="5" s="1"/>
  <c r="V47" i="5" s="1"/>
  <c r="T48" i="5"/>
  <c r="U48" i="5"/>
  <c r="V48" i="5" s="1"/>
  <c r="T49" i="5"/>
  <c r="U49" i="5"/>
  <c r="V49" i="5" s="1"/>
  <c r="T50" i="5"/>
  <c r="U50" i="5" s="1"/>
  <c r="V50" i="5" s="1"/>
  <c r="T51" i="5"/>
  <c r="U51" i="5" s="1"/>
  <c r="V51" i="5" s="1"/>
  <c r="T52" i="5"/>
  <c r="U52" i="5"/>
  <c r="V52" i="5" s="1"/>
  <c r="T53" i="5"/>
  <c r="U53" i="5" s="1"/>
  <c r="V53" i="5" s="1"/>
  <c r="T54" i="5"/>
  <c r="U54" i="5"/>
  <c r="V54" i="5" s="1"/>
  <c r="T55" i="5"/>
  <c r="U55" i="5" s="1"/>
  <c r="V55" i="5" s="1"/>
  <c r="T56" i="5"/>
  <c r="U56" i="5"/>
  <c r="V56" i="5" s="1"/>
  <c r="T57" i="5"/>
  <c r="U57" i="5"/>
  <c r="V57" i="5" s="1"/>
  <c r="T58" i="5"/>
  <c r="U58" i="5" s="1"/>
  <c r="V58" i="5" s="1"/>
  <c r="T59" i="5"/>
  <c r="U59" i="5" s="1"/>
  <c r="V59" i="5" s="1"/>
  <c r="T60" i="5"/>
  <c r="U60" i="5"/>
  <c r="V60" i="5" s="1"/>
  <c r="T61" i="5"/>
  <c r="U61" i="5" s="1"/>
  <c r="V61" i="5" s="1"/>
  <c r="T62" i="5"/>
  <c r="U62" i="5"/>
  <c r="V62" i="5" s="1"/>
  <c r="T63" i="5"/>
  <c r="U63" i="5" s="1"/>
  <c r="V63" i="5" s="1"/>
  <c r="T64" i="5"/>
  <c r="U64" i="5" s="1"/>
  <c r="V64" i="5" s="1"/>
  <c r="T65" i="5"/>
  <c r="U65" i="5" s="1"/>
  <c r="V65" i="5" s="1"/>
  <c r="T66" i="5"/>
  <c r="U66" i="5" s="1"/>
  <c r="V66" i="5" s="1"/>
  <c r="T67" i="5"/>
  <c r="U67" i="5" s="1"/>
  <c r="V67" i="5" s="1"/>
  <c r="T68" i="5"/>
  <c r="U68" i="5"/>
  <c r="V68" i="5" s="1"/>
  <c r="T69" i="5"/>
  <c r="U69" i="5" s="1"/>
  <c r="V69" i="5" s="1"/>
  <c r="U6" i="5"/>
  <c r="V6" i="5" s="1"/>
  <c r="T6" i="5"/>
  <c r="O64" i="5" l="1"/>
  <c r="O65" i="5"/>
  <c r="O66" i="5"/>
  <c r="O67" i="5"/>
  <c r="O68" i="5"/>
  <c r="O69" i="5"/>
  <c r="AY64" i="5"/>
  <c r="AY65" i="5"/>
  <c r="AY66" i="5"/>
  <c r="AY67" i="5"/>
  <c r="AY68" i="5"/>
  <c r="AY69" i="5"/>
  <c r="C64" i="5"/>
  <c r="C65" i="5"/>
  <c r="C66" i="5"/>
  <c r="C67" i="5"/>
  <c r="C68" i="5"/>
  <c r="C69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O31" i="5"/>
  <c r="C31" i="5"/>
  <c r="X13" i="2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33" i="1" l="1"/>
  <c r="J34" i="1"/>
  <c r="J35" i="1"/>
  <c r="J36" i="1"/>
  <c r="J37" i="1"/>
  <c r="J38" i="1"/>
  <c r="AC2" i="2" s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2" i="1"/>
  <c r="Q13" i="2"/>
  <c r="T13" i="2"/>
  <c r="D13" i="2"/>
  <c r="X32" i="2"/>
  <c r="X31" i="2"/>
  <c r="X30" i="2"/>
  <c r="X29" i="2"/>
  <c r="O32" i="2"/>
  <c r="O31" i="2"/>
  <c r="O30" i="2"/>
  <c r="O29" i="2"/>
  <c r="H32" i="2"/>
  <c r="H31" i="2"/>
  <c r="H30" i="2"/>
  <c r="H29" i="2"/>
  <c r="D32" i="2"/>
  <c r="D31" i="2"/>
  <c r="D30" i="2"/>
  <c r="D29" i="2"/>
  <c r="C7" i="2"/>
  <c r="AB11" i="2"/>
  <c r="U11" i="2"/>
  <c r="P11" i="2"/>
  <c r="K11" i="2"/>
  <c r="AB10" i="2"/>
  <c r="P10" i="2"/>
  <c r="K10" i="2"/>
  <c r="U10" i="2"/>
  <c r="AC5" i="2"/>
  <c r="AA5" i="2"/>
  <c r="Z5" i="2"/>
  <c r="X4" i="2"/>
  <c r="Z3" i="2"/>
  <c r="P5" i="2"/>
  <c r="C5" i="2"/>
  <c r="AA2" i="2"/>
  <c r="V2" i="2"/>
  <c r="O2" i="2"/>
  <c r="D2" i="2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6" i="5"/>
  <c r="I25" i="3" l="1"/>
  <c r="K18" i="2"/>
  <c r="O30" i="5" l="1"/>
  <c r="O29" i="5" l="1"/>
  <c r="J15" i="2" l="1"/>
  <c r="K15" i="2"/>
  <c r="M15" i="2"/>
  <c r="J16" i="2"/>
  <c r="K16" i="2"/>
  <c r="M16" i="2"/>
  <c r="J17" i="2"/>
  <c r="K17" i="2"/>
  <c r="M17" i="2"/>
  <c r="J18" i="2"/>
  <c r="M18" i="2"/>
  <c r="J19" i="2"/>
  <c r="K19" i="2"/>
  <c r="M19" i="2"/>
  <c r="J20" i="2"/>
  <c r="K20" i="2"/>
  <c r="M20" i="2"/>
  <c r="J21" i="2"/>
  <c r="K21" i="2"/>
  <c r="M21" i="2"/>
  <c r="J22" i="2"/>
  <c r="K22" i="2"/>
  <c r="M22" i="2"/>
  <c r="J23" i="2"/>
  <c r="K23" i="2"/>
  <c r="M23" i="2"/>
  <c r="J24" i="2"/>
  <c r="K24" i="2"/>
  <c r="M24" i="2"/>
  <c r="R15" i="2"/>
  <c r="R16" i="2"/>
  <c r="R17" i="2"/>
  <c r="R18" i="2"/>
  <c r="R19" i="2"/>
  <c r="R20" i="2"/>
  <c r="R21" i="2"/>
  <c r="R22" i="2"/>
  <c r="R23" i="2"/>
  <c r="R24" i="2"/>
  <c r="R14" i="2"/>
  <c r="M14" i="2"/>
  <c r="K14" i="2"/>
  <c r="J14" i="2"/>
  <c r="G15" i="2"/>
  <c r="G16" i="2"/>
  <c r="G17" i="2"/>
  <c r="G18" i="2"/>
  <c r="G19" i="2"/>
  <c r="G20" i="2"/>
  <c r="G21" i="2"/>
  <c r="G22" i="2"/>
  <c r="G23" i="2"/>
  <c r="G24" i="2"/>
  <c r="G14" i="2"/>
  <c r="F15" i="2"/>
  <c r="F16" i="2"/>
  <c r="F17" i="2"/>
  <c r="F18" i="2"/>
  <c r="F19" i="2"/>
  <c r="F20" i="2"/>
  <c r="F21" i="2"/>
  <c r="F22" i="2"/>
  <c r="F23" i="2"/>
  <c r="F24" i="2"/>
  <c r="F14" i="2"/>
  <c r="E15" i="2"/>
  <c r="E16" i="2"/>
  <c r="E17" i="2"/>
  <c r="E18" i="2"/>
  <c r="E19" i="2"/>
  <c r="E20" i="2"/>
  <c r="E21" i="2"/>
  <c r="E22" i="2"/>
  <c r="E23" i="2"/>
  <c r="E24" i="2"/>
  <c r="E14" i="2"/>
  <c r="O28" i="5" l="1"/>
  <c r="X14" i="2" l="1"/>
  <c r="AY7" i="5"/>
  <c r="O27" i="5"/>
  <c r="X16" i="2" l="1"/>
  <c r="X21" i="2"/>
  <c r="X15" i="2"/>
  <c r="F61" i="3" l="1"/>
  <c r="X23" i="2"/>
  <c r="L61" i="3" s="1"/>
  <c r="X18" i="2"/>
  <c r="X17" i="2"/>
  <c r="X22" i="2"/>
  <c r="X19" i="2"/>
  <c r="X20" i="2"/>
  <c r="J61" i="3" s="1"/>
  <c r="X24" i="2"/>
  <c r="M61" i="3" s="1"/>
  <c r="O26" i="5"/>
  <c r="O25" i="5"/>
  <c r="N33" i="2" l="1"/>
  <c r="BK4" i="5" l="1"/>
  <c r="BL4" i="5" s="1"/>
  <c r="BM4" i="5" s="1"/>
  <c r="BN4" i="5" s="1"/>
  <c r="BO4" i="5" s="1"/>
  <c r="BP4" i="5" s="1"/>
  <c r="BQ4" i="5" s="1"/>
  <c r="BR4" i="5" s="1"/>
  <c r="BS4" i="5" s="1"/>
  <c r="BT4" i="5" s="1"/>
  <c r="BU4" i="5" s="1"/>
  <c r="BV4" i="5" s="1"/>
  <c r="BW4" i="5" s="1"/>
  <c r="BX4" i="5" s="1"/>
  <c r="BY4" i="5" s="1"/>
  <c r="C2" i="1"/>
  <c r="D5" i="1" l="1"/>
  <c r="M8" i="3" s="1"/>
  <c r="D4" i="1"/>
  <c r="M7" i="3" s="1"/>
  <c r="D7" i="1"/>
  <c r="K13" i="3" s="1"/>
  <c r="D6" i="1"/>
  <c r="M11" i="3" s="1"/>
  <c r="D17" i="1"/>
  <c r="I24" i="3" s="1"/>
  <c r="N32" i="2"/>
  <c r="N31" i="2"/>
  <c r="D11" i="1"/>
  <c r="O26" i="3" s="1"/>
  <c r="G3" i="1"/>
  <c r="G11" i="1"/>
  <c r="Q38" i="3" s="1"/>
  <c r="D9" i="1"/>
  <c r="H13" i="3" s="1"/>
  <c r="D18" i="1"/>
  <c r="O28" i="3" s="1"/>
  <c r="G16" i="1"/>
  <c r="O25" i="3" s="1"/>
  <c r="G12" i="1"/>
  <c r="Q39" i="3" s="1"/>
  <c r="D13" i="1"/>
  <c r="I27" i="3" s="1"/>
  <c r="G14" i="1"/>
  <c r="Q42" i="3" s="1"/>
  <c r="D8" i="1"/>
  <c r="I28" i="3" s="1"/>
  <c r="D16" i="1"/>
  <c r="I23" i="3" s="1"/>
  <c r="G8" i="1"/>
  <c r="Q35" i="3" s="1"/>
  <c r="G18" i="1"/>
  <c r="O61" i="3" s="1"/>
  <c r="P61" i="3" s="1"/>
  <c r="G9" i="1"/>
  <c r="Q36" i="3" s="1"/>
  <c r="G17" i="1"/>
  <c r="Q58" i="3" s="1"/>
  <c r="D10" i="1"/>
  <c r="G10" i="1"/>
  <c r="Q37" i="3" s="1"/>
  <c r="D12" i="1"/>
  <c r="O23" i="3" s="1"/>
  <c r="G4" i="1"/>
  <c r="G5" i="1"/>
  <c r="O27" i="3" s="1"/>
  <c r="G13" i="1"/>
  <c r="Q40" i="3" s="1"/>
  <c r="D14" i="1"/>
  <c r="I22" i="3" s="1"/>
  <c r="G6" i="1"/>
  <c r="O21" i="3" s="1"/>
  <c r="D15" i="1"/>
  <c r="O22" i="3" s="1"/>
  <c r="G7" i="1"/>
  <c r="Q32" i="3" s="1"/>
  <c r="G15" i="1"/>
  <c r="O24" i="3" s="1"/>
  <c r="H2" i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6" i="5"/>
  <c r="L4" i="2" s="1"/>
  <c r="E13" i="3" l="1"/>
  <c r="M13" i="3" s="1"/>
  <c r="Q14" i="3" s="1"/>
  <c r="Q16" i="3"/>
  <c r="Q41" i="3"/>
  <c r="Q43" i="3" s="1"/>
  <c r="C4" i="5"/>
  <c r="D4" i="5" s="1"/>
  <c r="E4" i="5" s="1"/>
  <c r="F4" i="5" s="1"/>
  <c r="G4" i="5" s="1"/>
  <c r="H4" i="5" s="1"/>
  <c r="I4" i="5" s="1"/>
  <c r="L12" i="2" l="1"/>
  <c r="P12" i="2"/>
  <c r="B1" i="3"/>
  <c r="F2" i="1"/>
  <c r="J4" i="5" l="1"/>
  <c r="K4" i="5" s="1"/>
  <c r="L4" i="5" s="1"/>
  <c r="M4" i="5" s="1"/>
  <c r="N4" i="5" s="1"/>
  <c r="D2" i="1"/>
  <c r="O4" i="5" l="1"/>
  <c r="P4" i="5" s="1"/>
  <c r="Q4" i="5" s="1"/>
  <c r="R4" i="5" s="1"/>
  <c r="S4" i="5" s="1"/>
  <c r="T4" i="5" s="1"/>
  <c r="U4" i="5" s="1"/>
  <c r="V4" i="5" s="1"/>
  <c r="W4" i="5" s="1"/>
  <c r="X4" i="5" s="1"/>
  <c r="Y4" i="5" s="1"/>
  <c r="Z4" i="5" s="1"/>
  <c r="AA4" i="5" s="1"/>
  <c r="AB4" i="5" s="1"/>
  <c r="AC4" i="5" s="1"/>
  <c r="AD4" i="5" s="1"/>
  <c r="AE4" i="5" s="1"/>
  <c r="AF4" i="5" s="1"/>
  <c r="AG4" i="5" s="1"/>
  <c r="AH4" i="5" s="1"/>
  <c r="AI4" i="5" s="1"/>
  <c r="AJ4" i="5" s="1"/>
  <c r="AK4" i="5" s="1"/>
  <c r="AL4" i="5" s="1"/>
  <c r="AM4" i="5" s="1"/>
  <c r="AN4" i="5" s="1"/>
  <c r="AO4" i="5" s="1"/>
  <c r="AP4" i="5" s="1"/>
  <c r="AQ4" i="5" s="1"/>
  <c r="AR4" i="5" s="1"/>
  <c r="AS4" i="5" s="1"/>
  <c r="AT4" i="5" s="1"/>
  <c r="AU4" i="5" s="1"/>
  <c r="AV4" i="5" s="1"/>
  <c r="AW4" i="5" s="1"/>
  <c r="AX4" i="5" s="1"/>
  <c r="AY4" i="5" s="1"/>
  <c r="AZ4" i="5" s="1"/>
  <c r="BA4" i="5" s="1"/>
  <c r="BB4" i="5" s="1"/>
  <c r="BC4" i="5" s="1"/>
  <c r="BD4" i="5" s="1"/>
  <c r="BE4" i="5" s="1"/>
  <c r="BF4" i="5" s="1"/>
  <c r="BG4" i="5" s="1"/>
  <c r="BH4" i="5" s="1"/>
  <c r="BI4" i="5" s="1"/>
  <c r="Q64" i="3" l="1"/>
  <c r="D14" i="2" l="1"/>
  <c r="D16" i="2" l="1"/>
  <c r="D15" i="2"/>
  <c r="D18" i="2" l="1"/>
  <c r="D17" i="2"/>
  <c r="D19" i="2" l="1"/>
  <c r="AA30" i="2"/>
  <c r="N30" i="2"/>
  <c r="N29" i="2"/>
  <c r="Z14" i="2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2" i="2" s="1"/>
  <c r="Z33" i="2" s="1"/>
  <c r="Y14" i="2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2" i="2" s="1"/>
  <c r="Y33" i="2" s="1"/>
  <c r="D20" i="2" l="1"/>
  <c r="AA32" i="2"/>
  <c r="AB32" i="2" s="1"/>
  <c r="AA33" i="2"/>
  <c r="AB33" i="2" s="1"/>
  <c r="AB30" i="2"/>
  <c r="AA31" i="2"/>
  <c r="Z34" i="2"/>
  <c r="Y34" i="2"/>
  <c r="U34" i="2"/>
  <c r="AA29" i="2"/>
  <c r="AA28" i="2"/>
  <c r="AA27" i="2"/>
  <c r="D21" i="2" l="1"/>
  <c r="D27" i="2" s="1"/>
  <c r="H27" i="2" s="1"/>
  <c r="AB31" i="2"/>
  <c r="K34" i="2"/>
  <c r="W14" i="2"/>
  <c r="V14" i="2"/>
  <c r="D22" i="2" l="1"/>
  <c r="D23" i="2" l="1"/>
  <c r="P3" i="3"/>
  <c r="W15" i="2"/>
  <c r="V15" i="2"/>
  <c r="L3" i="3"/>
  <c r="D24" i="2" l="1"/>
  <c r="E28" i="2"/>
  <c r="N28" i="2" s="1"/>
  <c r="AB28" i="2" s="1"/>
  <c r="S21" i="2"/>
  <c r="J34" i="2"/>
  <c r="AB29" i="2"/>
  <c r="W16" i="2"/>
  <c r="W17" i="2" s="1"/>
  <c r="W18" i="2" s="1"/>
  <c r="W19" i="2" s="1"/>
  <c r="W20" i="2" s="1"/>
  <c r="W21" i="2" s="1"/>
  <c r="W22" i="2" s="1"/>
  <c r="W23" i="2" s="1"/>
  <c r="W24" i="2" s="1"/>
  <c r="V16" i="2"/>
  <c r="V17" i="2" s="1"/>
  <c r="V18" i="2" s="1"/>
  <c r="V19" i="2" s="1"/>
  <c r="V20" i="2" s="1"/>
  <c r="V21" i="2" s="1"/>
  <c r="V22" i="2" s="1"/>
  <c r="V23" i="2" s="1"/>
  <c r="V24" i="2" s="1"/>
  <c r="E34" i="2" l="1"/>
  <c r="S13" i="2"/>
  <c r="S18" i="2"/>
  <c r="S20" i="2"/>
  <c r="S19" i="2"/>
  <c r="S16" i="2"/>
  <c r="N11" i="2"/>
  <c r="O12" i="2"/>
  <c r="S17" i="2"/>
  <c r="S14" i="2"/>
  <c r="S22" i="2"/>
  <c r="S23" i="2"/>
  <c r="S15" i="2"/>
  <c r="F34" i="2"/>
  <c r="R34" i="2"/>
  <c r="V34" i="2"/>
  <c r="W34" i="2"/>
  <c r="M34" i="2"/>
  <c r="G34" i="2"/>
  <c r="S24" i="2" l="1"/>
  <c r="T14" i="2" l="1"/>
  <c r="T15" i="2" s="1"/>
  <c r="T16" i="2" l="1"/>
  <c r="H22" i="2"/>
  <c r="I22" i="2" s="1"/>
  <c r="H18" i="2"/>
  <c r="I18" i="2" s="1"/>
  <c r="H20" i="2"/>
  <c r="I20" i="2" s="1"/>
  <c r="H17" i="2"/>
  <c r="I17" i="2" s="1"/>
  <c r="H23" i="2"/>
  <c r="I23" i="2" s="1"/>
  <c r="H21" i="2"/>
  <c r="I21" i="2" s="1"/>
  <c r="H15" i="2"/>
  <c r="H13" i="2"/>
  <c r="H24" i="2"/>
  <c r="H19" i="2"/>
  <c r="I19" i="2" s="1"/>
  <c r="H16" i="2"/>
  <c r="H2" i="2" s="1"/>
  <c r="H14" i="2"/>
  <c r="I13" i="2" l="1"/>
  <c r="O13" i="2"/>
  <c r="L13" i="2" s="1"/>
  <c r="P13" i="2" s="1"/>
  <c r="O14" i="2"/>
  <c r="I14" i="2"/>
  <c r="O15" i="2"/>
  <c r="I15" i="2"/>
  <c r="O16" i="2"/>
  <c r="I16" i="2"/>
  <c r="O24" i="2"/>
  <c r="I24" i="2"/>
  <c r="O17" i="2"/>
  <c r="O20" i="2"/>
  <c r="O23" i="2"/>
  <c r="O18" i="2"/>
  <c r="O22" i="2"/>
  <c r="O19" i="2"/>
  <c r="O21" i="2"/>
  <c r="T17" i="2"/>
  <c r="H26" i="2"/>
  <c r="H25" i="2"/>
  <c r="N13" i="2" l="1"/>
  <c r="P14" i="2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L14" i="2"/>
  <c r="N14" i="2" s="1"/>
  <c r="T18" i="2"/>
  <c r="N25" i="2"/>
  <c r="O25" i="2" s="1"/>
  <c r="L15" i="2" l="1"/>
  <c r="N15" i="2" s="1"/>
  <c r="P34" i="2"/>
  <c r="X34" i="2"/>
  <c r="H8" i="1" s="1"/>
  <c r="T19" i="2"/>
  <c r="AA25" i="2"/>
  <c r="AB25" i="2" s="1"/>
  <c r="L16" i="2" l="1"/>
  <c r="L17" i="2" s="1"/>
  <c r="L18" i="2" s="1"/>
  <c r="L19" i="2" s="1"/>
  <c r="T20" i="2"/>
  <c r="N26" i="2"/>
  <c r="O26" i="2" s="1"/>
  <c r="N27" i="2"/>
  <c r="AB27" i="2" s="1"/>
  <c r="N18" i="2" l="1"/>
  <c r="N17" i="2"/>
  <c r="N16" i="2"/>
  <c r="L20" i="2"/>
  <c r="N19" i="2"/>
  <c r="T21" i="2"/>
  <c r="AA26" i="2"/>
  <c r="AB26" i="2" s="1"/>
  <c r="L21" i="2" l="1"/>
  <c r="N20" i="2"/>
  <c r="T22" i="2"/>
  <c r="S34" i="2"/>
  <c r="I34" i="2"/>
  <c r="D3" i="1" s="1"/>
  <c r="Q5" i="3" s="1"/>
  <c r="D34" i="2"/>
  <c r="L22" i="2" l="1"/>
  <c r="N21" i="2"/>
  <c r="T23" i="2"/>
  <c r="H34" i="2"/>
  <c r="H19" i="1"/>
  <c r="L23" i="2" l="1"/>
  <c r="N22" i="2"/>
  <c r="T24" i="2"/>
  <c r="L24" i="2" l="1"/>
  <c r="N24" i="2" s="1"/>
  <c r="N23" i="2"/>
  <c r="T34" i="2"/>
  <c r="I21" i="3" s="1"/>
  <c r="L34" i="2" l="1"/>
  <c r="N34" i="2"/>
  <c r="Q14" i="2"/>
  <c r="Q15" i="2" s="1"/>
  <c r="AA15" i="2" s="1"/>
  <c r="AB15" i="2" s="1"/>
  <c r="Q16" i="2" l="1"/>
  <c r="AA14" i="2"/>
  <c r="AB14" i="2" l="1"/>
  <c r="AA16" i="2"/>
  <c r="AB16" i="2" s="1"/>
  <c r="Q17" i="2"/>
  <c r="Q18" i="2" l="1"/>
  <c r="AA17" i="2"/>
  <c r="AB17" i="2" l="1"/>
  <c r="AA18" i="2"/>
  <c r="AB18" i="2" s="1"/>
  <c r="Q19" i="2"/>
  <c r="AA19" i="2" l="1"/>
  <c r="Q20" i="2"/>
  <c r="AA20" i="2" l="1"/>
  <c r="AB20" i="2" s="1"/>
  <c r="Q21" i="2"/>
  <c r="AB19" i="2"/>
  <c r="AA21" i="2" l="1"/>
  <c r="AB21" i="2" s="1"/>
  <c r="Q22" i="2"/>
  <c r="Q23" i="2" l="1"/>
  <c r="AA22" i="2"/>
  <c r="AB22" i="2" l="1"/>
  <c r="Q24" i="2"/>
  <c r="AA23" i="2"/>
  <c r="AB23" i="2" s="1"/>
  <c r="AA24" i="2" l="1"/>
  <c r="Q34" i="2"/>
  <c r="I20" i="3" s="1"/>
  <c r="AB24" i="2" l="1"/>
  <c r="AA13" i="2" l="1"/>
  <c r="AA34" i="2" s="1"/>
  <c r="O34" i="2"/>
  <c r="O20" i="3" l="1"/>
  <c r="Q4" i="3"/>
  <c r="Q6" i="3" s="1"/>
  <c r="AB13" i="2"/>
  <c r="AB34" i="2" s="1"/>
  <c r="H4" i="1" l="1"/>
  <c r="H17" i="1" s="1"/>
  <c r="M9" i="3"/>
  <c r="Q9" i="3" s="1"/>
  <c r="Q10" i="3" s="1"/>
  <c r="Q15" i="3" s="1"/>
  <c r="Q17" i="3" s="1"/>
  <c r="Q31" i="3"/>
  <c r="O29" i="3"/>
  <c r="Q30" i="3" s="1"/>
  <c r="Q33" i="3" s="1"/>
  <c r="Q44" i="3" s="1"/>
  <c r="Q45" i="3" l="1"/>
  <c r="Q46" i="3" s="1"/>
  <c r="Q51" i="3" s="1"/>
  <c r="F20" i="1"/>
  <c r="H12" i="1"/>
  <c r="C20" i="1"/>
  <c r="H6" i="1" l="1"/>
  <c r="Q50" i="3"/>
  <c r="Q52" i="3"/>
  <c r="Q54" i="3"/>
  <c r="Q53" i="3" l="1"/>
  <c r="Q55" i="3" s="1"/>
  <c r="Q56" i="3" s="1"/>
  <c r="Q57" i="3" s="1"/>
  <c r="Q59" i="3" s="1"/>
  <c r="B62" i="3" s="1"/>
  <c r="C19" i="1" s="1"/>
  <c r="Q62" i="3" l="1"/>
  <c r="F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RAMKESH</author>
  </authors>
  <commentList>
    <comment ref="D11" authorId="0" shapeId="0" xr:uid="{1CB239FE-B782-41C6-931D-F2C1F7886A4B}">
      <text>
        <r>
          <rPr>
            <b/>
            <sz val="9"/>
            <color indexed="81"/>
            <rFont val="Tahoma"/>
          </rPr>
          <t>RAMKESH:</t>
        </r>
        <r>
          <rPr>
            <sz val="9"/>
            <color indexed="81"/>
            <rFont val="Tahoma"/>
          </rPr>
          <t xml:space="preserve">
Plz:-Write here name from drop-down list.
</t>
        </r>
      </text>
    </comment>
  </commentList>
</comments>
</file>

<file path=xl/sharedStrings.xml><?xml version="1.0" encoding="utf-8"?>
<sst xmlns="http://schemas.openxmlformats.org/spreadsheetml/2006/main" count="495" uniqueCount="339">
  <si>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</si>
  <si>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</si>
  <si>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</si>
  <si>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</si>
  <si>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</si>
  <si>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</si>
  <si>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</si>
  <si>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</si>
  <si>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Month</t>
  </si>
  <si>
    <t>SI</t>
  </si>
  <si>
    <t>RPMF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</si>
  <si>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</si>
  <si>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</si>
  <si>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</si>
  <si>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</si>
  <si>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</si>
  <si>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</si>
  <si>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</si>
  <si>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</si>
  <si>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Gross Pay</t>
  </si>
  <si>
    <t>Taxable Amt</t>
  </si>
  <si>
    <t>PAN :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</si>
  <si>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</si>
  <si>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</si>
  <si>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</si>
  <si>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</si>
  <si>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</si>
  <si>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</si>
  <si>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</si>
  <si>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</si>
  <si>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</si>
  <si>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</si>
  <si>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</si>
  <si>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</si>
  <si>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</si>
  <si>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</si>
  <si>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</si>
  <si>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</si>
  <si>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</si>
  <si>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Nil</t>
  </si>
  <si>
    <t>2,50,001-5,00,000</t>
  </si>
  <si>
    <t>5,00,001-10,00,000</t>
  </si>
  <si>
    <t>TOTAL</t>
  </si>
  <si>
    <t>Signature of Employee</t>
  </si>
  <si>
    <t>Signature of DDO</t>
  </si>
  <si>
    <t>Tax Deposited</t>
  </si>
  <si>
    <t>Surrender</t>
  </si>
  <si>
    <t>Bonus</t>
  </si>
  <si>
    <t>Fixation Arrear</t>
  </si>
  <si>
    <t>Income Tax / TDS</t>
  </si>
  <si>
    <t>Leave  Pay</t>
  </si>
  <si>
    <t xml:space="preserve">Other </t>
  </si>
  <si>
    <t>HBA Interest</t>
  </si>
  <si>
    <t>HBA Premium</t>
  </si>
  <si>
    <t>Total
Deduction</t>
  </si>
  <si>
    <t>Gross  Salary</t>
  </si>
  <si>
    <t>Bill No. - Date 
/ 
TV No. - Date</t>
  </si>
  <si>
    <t>Washing Allow.</t>
  </si>
  <si>
    <t>3,00,001-5,00,000</t>
  </si>
  <si>
    <t>Bank A/c :</t>
  </si>
  <si>
    <t>Rebate Under Section
80C, 80CCC, 80CCD(1)</t>
  </si>
  <si>
    <t>Other Decuction 1</t>
  </si>
  <si>
    <t>Other Decuction 2</t>
  </si>
  <si>
    <t>Group Insurance  
Accidental</t>
  </si>
  <si>
    <t>ROP (If any, put the value in minus)</t>
  </si>
  <si>
    <t>Net Payment</t>
  </si>
  <si>
    <t>Other Allowance 2</t>
  </si>
  <si>
    <t>www.rssrashtriya.org</t>
  </si>
  <si>
    <t>H.R.A.</t>
  </si>
  <si>
    <t>HRA</t>
  </si>
  <si>
    <t>(xviii)</t>
  </si>
  <si>
    <t>Mobile No. :</t>
  </si>
  <si>
    <t>Salary Arrear 1</t>
  </si>
  <si>
    <t>Salary Arrear 2</t>
  </si>
  <si>
    <t>Salary Arrear 3</t>
  </si>
  <si>
    <t>क्या अपने समर्पित वेतन लिया है ?</t>
  </si>
  <si>
    <t>क्या अपने बोनस मिला हैं ?</t>
  </si>
  <si>
    <t>यदि हाँ तो जिस माह में बिल बना उसका क्रमांक चुने|</t>
  </si>
  <si>
    <t>वेतन के अतिरिक्त कटौतियां, आय/जमा राशि एवं छूट का विवरण</t>
  </si>
  <si>
    <t>1. मकान किराया भत्ता (छूट जो लेनी है)</t>
  </si>
  <si>
    <t xml:space="preserve">2. मनोरंजन भत्ता 16(2) के अंतर्गत </t>
  </si>
  <si>
    <t xml:space="preserve">3. व्यवसाय धारा 16 (3) के अंतर्गत </t>
  </si>
  <si>
    <t>4. गृह संपत्ति से प्राप्त किराया-आय</t>
  </si>
  <si>
    <t>5. गृहकर</t>
  </si>
  <si>
    <t>समग्र वेतन एवं कटौती विवरण वित्तीय वर्ष :- 2019-20</t>
  </si>
  <si>
    <t>पद:</t>
  </si>
  <si>
    <t>नाम कर्मचारी</t>
  </si>
  <si>
    <t xml:space="preserve">पद </t>
  </si>
  <si>
    <t xml:space="preserve">कर्मचारी पहचान संख्या </t>
  </si>
  <si>
    <t>जीपीएफ/प्रान नम्बर</t>
  </si>
  <si>
    <t>एस.आई.नम्बर</t>
  </si>
  <si>
    <t>मोबाइल नम्बर</t>
  </si>
  <si>
    <t>PAN CARD NO.</t>
  </si>
  <si>
    <t>खाता संख्या</t>
  </si>
  <si>
    <t>वरिष्ठ नागरिक</t>
  </si>
  <si>
    <t>बौनस मिला</t>
  </si>
  <si>
    <t>TAN NO.</t>
  </si>
  <si>
    <t>YES</t>
  </si>
  <si>
    <t>NO</t>
  </si>
  <si>
    <t>एन.पी.एस. लागु है</t>
  </si>
  <si>
    <t>समर्पित वेतन लिया है?</t>
  </si>
  <si>
    <t>समर्पित वेतन का माह</t>
  </si>
  <si>
    <t>नाम कर्मचारी2</t>
  </si>
  <si>
    <t>कर्मचारी की स्तिथि</t>
  </si>
  <si>
    <t>REGULAR</t>
  </si>
  <si>
    <t>FIX</t>
  </si>
  <si>
    <t>आयकर गणना प्रपत्र वर्ष: 2019-2020 (कर निर्धारण वर्ष 2020-2021)</t>
  </si>
  <si>
    <t>नाम कर्मचारी:</t>
  </si>
  <si>
    <t>PAN:</t>
  </si>
  <si>
    <t>आय: वर्ष  2019-20 में कुल प्राप्त वेतन (कर योग्य सुविधाओं के मूल्य सहित)</t>
  </si>
  <si>
    <t>रु.</t>
  </si>
  <si>
    <t>रू.</t>
  </si>
  <si>
    <t>गृह किराया धारा 10(13-1) के अंतर्गत एवं धारा 10(14) के अंतर्गत अन्य भत्ते जो करमुक्त हैं</t>
  </si>
  <si>
    <t>शेष (2-3)</t>
  </si>
  <si>
    <t xml:space="preserve"> (i)मनोरंजन भत्ता धारा 16 (ii)के अंतर्गत (अधिकतम सीमा रू. 5000)</t>
  </si>
  <si>
    <t xml:space="preserve">                                                     शेष (4-5)</t>
  </si>
  <si>
    <t xml:space="preserve"> (ii) व्यवसाय कर धारा 16 (iii) के अंतर्गत</t>
  </si>
  <si>
    <t>(अ)गृह संपत्ति से आय (1) स्वयं के उपयोग में -शून्य</t>
  </si>
  <si>
    <t>(2) प्राप्त किराया रू.</t>
  </si>
  <si>
    <t>(ब) घटायें</t>
  </si>
  <si>
    <t>किरायें का 30%</t>
  </si>
  <si>
    <t>गृह ऋण पर ब्याज</t>
  </si>
  <si>
    <t>गृहकर</t>
  </si>
  <si>
    <t>योग-7(ब)</t>
  </si>
  <si>
    <t>अन्य आय</t>
  </si>
  <si>
    <t>सकल आय</t>
  </si>
  <si>
    <t>घटाइए कटौतियां धारा US 80C, 80CCC,80CCD (1)</t>
  </si>
  <si>
    <t>(A) अधिकतम सीमा 1,50,000 /- (धारा 80CCE ),(धारा 80CCD (2), के अलावा</t>
  </si>
  <si>
    <t>यू.एल.आई.पी./वार्षिक प्लान</t>
  </si>
  <si>
    <t>राष्ट्रीय बचत पत्र पर अदत ब्याज</t>
  </si>
  <si>
    <t>ट्यूशन फीस</t>
  </si>
  <si>
    <t>अन्य जमा राशि (धारा 80 सी के अंतर्गत)</t>
  </si>
  <si>
    <t>सुकन्या सम्रद्धि योजना में जमा राशि</t>
  </si>
  <si>
    <t>सरकारी पेंशन योजना में अंशदान ECPF
अधिकतम वेतन का 10%धारा (80CCD)</t>
  </si>
  <si>
    <t>राज्य बीमा (SI)</t>
  </si>
  <si>
    <t>जीवन बीमा प्रीमियम (LIC)</t>
  </si>
  <si>
    <t>राष्ट्रीय बचत पत्र (NSC)</t>
  </si>
  <si>
    <t>राष्ट्रीय बचत स्कीम (NSS)</t>
  </si>
  <si>
    <t>गृह ऋण क़िस्त (HBA Premium)</t>
  </si>
  <si>
    <t>इक्विटी लिंक सेविंग स्कीम</t>
  </si>
  <si>
    <t>पेंशन प्लान हेतु अंशदान (धारा 80CCD)</t>
  </si>
  <si>
    <t>लोक भविष्य निधि (PPF)</t>
  </si>
  <si>
    <t>सामान्य प्रावधायी निधि (GPF)</t>
  </si>
  <si>
    <t>सामूहिक बीमा प्रिमियम (G.Ins.)</t>
  </si>
  <si>
    <t>स्थगित वार्षिकी (Defferred Annuty)</t>
  </si>
  <si>
    <t>पी.एल.आई. (PLI)</t>
  </si>
  <si>
    <t>योग ( i से xviii )</t>
  </si>
  <si>
    <t xml:space="preserve">                                                          कुल शेष -/+(6एवं 7)   </t>
  </si>
  <si>
    <t xml:space="preserve">                                                       शेष -/+(7(अ) एवं योग 7(ब) 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</si>
  <si>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</si>
  <si>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</si>
  <si>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</si>
  <si>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</si>
  <si>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</si>
  <si>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</si>
  <si>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</si>
  <si>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</si>
  <si>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</si>
  <si>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</si>
  <si>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</si>
  <si>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</si>
  <si>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BASIC PAY</t>
  </si>
  <si>
    <t>स्थाईकारन पूर्ण होने का माह क्रमांक</t>
  </si>
  <si>
    <t>स्थाईकरण पूर्ण होने का माह</t>
  </si>
  <si>
    <t xml:space="preserve">अधिकतम कटौती की राशि 1.50 लाख रूपये तक </t>
  </si>
  <si>
    <t>(B) घटाईये -धारा 80CCD(2) नियोक्ता द्वारा पेंशन अंशदान की राशि (अधिकतम वेतन का 10%) पृथक से छूट</t>
  </si>
  <si>
    <t>(C)घटाईये -धारा 80CCD (1B) नवीन पेंशन योजना में अतिरिक्त योगदान  (अधिकतम रु 50 हजार)</t>
  </si>
  <si>
    <t>1.धारा 80 D ,चिकित्सा बीमा प्रीमियम  (स्वयं, पति /पत्नी व बच्चों के लिए रु.25000 माता-पिता  के लिए रु.25000, सीनियर सिटिजन रु. 50000)</t>
  </si>
  <si>
    <t>2- धारा 80DD विकलांग आश्रितों के चिकित्सा उपचार (अधिकतम रु.75000, तथा 80%से अधिक विकलांगता पर रु.125000)</t>
  </si>
  <si>
    <t>3- धारा 80DDB विशिष्ट रोगों के उपचार हेतु कटौती (अधिकतम राशि 40,000, सीनियर सिटिजन हेतु 100,000)</t>
  </si>
  <si>
    <t>4- धारा 80E उच्च शिक्षा हेतु ऋण का ब्याज</t>
  </si>
  <si>
    <t>6-धारा 80U स्थाई रूप से शारीरिक असमर्त्था की दशा में (अधिकतम 75,000 तथा अधिनियम 1995 के अनुसार 125,000)</t>
  </si>
  <si>
    <t>5- धारा 80G धर्मार्थ संस्थाओं आदि को दिये दान  ('क' श्रेणी में 100% तथा 'ख' श्रेणी में 50%)</t>
  </si>
  <si>
    <t>7-धारा 80 TTA बचत खाते पर रू.10,000 194(IA) (80 TTB - वरिष्ठ नागरिक अधिकतम ब्याज 50000 रू.)</t>
  </si>
  <si>
    <t>8- धारा 80 GGA अनुमोदित वैज्ञानिक , सामाजिक ,ग्रामीण विकास हेतु दिया गया दान</t>
  </si>
  <si>
    <t>कुल कटौती  ( 11 + 12)</t>
  </si>
  <si>
    <t>कुल योग 12(1 से 6 तक)</t>
  </si>
  <si>
    <t xml:space="preserve">एक व्यक्ति करदाता </t>
  </si>
  <si>
    <t>वरिष्ठ नागरिक (60-से 80 वर्ष तक)</t>
  </si>
  <si>
    <t>80 वर्ष या अधिक आयु</t>
  </si>
  <si>
    <t xml:space="preserve"> आयकर की गणना उपरोक्त कॉलम 15 के आधार पर</t>
  </si>
  <si>
    <t>2,50,000 तक</t>
  </si>
  <si>
    <t>3,00,000 तक</t>
  </si>
  <si>
    <t>10,00,000 से अधिक</t>
  </si>
  <si>
    <t>(1) योग आयकर</t>
  </si>
  <si>
    <t>कुल शेष आयकर</t>
  </si>
  <si>
    <t>आयकर कटौती का विवरण</t>
  </si>
  <si>
    <t>सितम्बर 2019 तक रूपये</t>
  </si>
  <si>
    <t>दिसम्बर 2019 तक रूपये</t>
  </si>
  <si>
    <t>जनवरी 2020 तक रूपये</t>
  </si>
  <si>
    <t>फरवरी 2020 तक रूपये</t>
  </si>
  <si>
    <t>टी.डी.एस.रू.</t>
  </si>
  <si>
    <t>योग कॉलम 19</t>
  </si>
  <si>
    <t xml:space="preserve">योग 11(A+B+C)      </t>
  </si>
  <si>
    <t>कर योग्य आय ( 10 - 13 )</t>
  </si>
  <si>
    <t>कुल आय की राशि को सम्पूर्ण करना (दस के गुणक में) धारा 288A</t>
  </si>
  <si>
    <t xml:space="preserve">घटाइये :- राहत धारा  89 के तहत </t>
  </si>
  <si>
    <t>(3) शेष आयकर (1&amp;2)</t>
  </si>
  <si>
    <t xml:space="preserve"> अन्य कटौतियाँ</t>
  </si>
  <si>
    <t>हस्ताक्षर कार्मिक</t>
  </si>
  <si>
    <t>27- धारा 80U स्थाई रूप से शारीरिक असमर्त्था की दशा में (अधिकतम 75,000 तथा अधिनियम 1995 के अनुसार 125,000)</t>
  </si>
  <si>
    <t>26- धारा 80G धर्मार्थ संस्थाओं आदि को दिये दान  ('क' श्रेणी में 100% तथा 'ख' श्रेणी में 50%)</t>
  </si>
  <si>
    <t>25-  धारा 80E उच्च शिक्षा हेतु ऋण का ब्याज</t>
  </si>
  <si>
    <t>24- धारा 80DDB विशिष्ट रोगों के उपचार हेतु कटौती (अधिकतम राशि 40,000, सीनियर सिटिजन हेतु 100,000)</t>
  </si>
  <si>
    <t>23- धारा 80DD विकलांग आश्रितों के चिकित्सा उपचार (अधिकतम रु.75000, तथा 80%से अधिक विकलांगता पर रु.125000)</t>
  </si>
  <si>
    <t>22- धारा 80 D ,चिकित्सा बीमा प्रीमियम  (स्वयं, पति /पत्नी व बच्चों के लिए रु.25000 माता-पिता  के लिए रु.25000, सीनियर सिटिजन रु. 50000)</t>
  </si>
  <si>
    <t>21- धारा 80CCD (1B) नवीन पेंशन योजना में अतिरिक्त योगदान  (अधिकतम रु 50 हजार)</t>
  </si>
  <si>
    <t>28- धारा 80 GGA अनुमोदित वैज्ञानिक , सामाजिक ,ग्रामीण विकास हेतु दिया गया दान</t>
  </si>
  <si>
    <t>29- इक्विटी लिंक सेविंग स्कीम</t>
  </si>
  <si>
    <t>15- राष्ट्रीय बचत स्कीम (NSS)</t>
  </si>
  <si>
    <t>30- स्थगित वार्षिकी (Defferred Annuty)</t>
  </si>
  <si>
    <t>19- अन्य जमा राशि (धारा 80 सी के अंतर्गत)</t>
  </si>
  <si>
    <t>20- पेंशन प्लान हेतु अंशदान (धारा 80CCD) (एन.पी.एस.के अलावा)</t>
  </si>
  <si>
    <t>16- सुकन्या सम्रद्धि योजना में जमा राशि(SSY)</t>
  </si>
  <si>
    <t>12- राष्ट्रीय बचत पत्र (NSC)</t>
  </si>
  <si>
    <t>11- यू.एल.आई.पी./वार्षिक प्लान</t>
  </si>
  <si>
    <t>9- पी.एल.आई. (PLI)</t>
  </si>
  <si>
    <t>13-राष्ट्रीय बचत पत्र पर अदत ब्याज</t>
  </si>
  <si>
    <t>7- गृह ऋण क़िस्त ब्याज (जो वेतन से नहीं काटा गया)</t>
  </si>
  <si>
    <t>6-गृह ऋण क़िस्त मूल (जो वेतन से नहीं काटा गया)</t>
  </si>
  <si>
    <t>8- जीवन बीमा प्रीमियम (जो वेतन से नहीं काटा गया) LIC</t>
  </si>
  <si>
    <t>10- ट्यूशन फीस (Tution Fees)</t>
  </si>
  <si>
    <t>14- लोक भविष्य निधि (PPF) (PPF)</t>
  </si>
  <si>
    <t>18- अन्य आय (एफ.डी.पर ब्याज,अन्य ब्याज या अन्य स्रोत से आय, आदि का योग)</t>
  </si>
  <si>
    <t>31- राहत धारा 89 के तहत</t>
  </si>
  <si>
    <t>मकानकिराया छूट के लिए रशीद की आवश्यकता</t>
  </si>
  <si>
    <t>TAN :</t>
  </si>
  <si>
    <t>पद :</t>
  </si>
  <si>
    <t>SI No.:</t>
  </si>
  <si>
    <t>नाम :</t>
  </si>
  <si>
    <t xml:space="preserve">                                                             कुल आयकर (3$4)</t>
  </si>
  <si>
    <t xml:space="preserve">  (iii) (Standard Deduction)  50,000 (अधिकतम)</t>
  </si>
  <si>
    <t>Mar-192</t>
  </si>
  <si>
    <t>Apr-193</t>
  </si>
  <si>
    <t>May-194</t>
  </si>
  <si>
    <t>Jun-195</t>
  </si>
  <si>
    <t>Jul-196</t>
  </si>
  <si>
    <t>Aug-197</t>
  </si>
  <si>
    <t>Sep-198</t>
  </si>
  <si>
    <t>Oct-199</t>
  </si>
  <si>
    <t>Nov-1910</t>
  </si>
  <si>
    <t>Dec-1911</t>
  </si>
  <si>
    <t>Jan-2012</t>
  </si>
  <si>
    <t>Feb-2013</t>
  </si>
  <si>
    <t>D.A AREER</t>
  </si>
  <si>
    <t>जनवरी 19 का डी.ए.</t>
  </si>
  <si>
    <t>जनवरी माह के डी.ए.की स्थिति</t>
  </si>
  <si>
    <t>विद्यालय का नाम</t>
  </si>
  <si>
    <t>जुलाई  माह के डी.ए.की स्थिति2</t>
  </si>
  <si>
    <t>कार्यालय: राजकीय उच्च माध्यमिक विद्यालय चुण्डावाड़ा,  जिला -(डूंगरपुर )</t>
  </si>
  <si>
    <t>GPF</t>
  </si>
  <si>
    <t>GPF Rs.</t>
  </si>
  <si>
    <t xml:space="preserve">HRA छूट </t>
  </si>
  <si>
    <t>I.D.</t>
  </si>
  <si>
    <t>32- वेतन बिल के अलावा जमा कराया गया आयकर (TDS)</t>
  </si>
  <si>
    <t>17- धारा 80 TTA बचत खाते पर रू.10,000 194(IA) (80 TTB - वरिष्ठ नागरिक अधिकतम ब्याज 50000 रू.)</t>
  </si>
  <si>
    <t>कर्मचारी का नाम</t>
  </si>
  <si>
    <t>अन्य कटौतियां</t>
  </si>
  <si>
    <t xml:space="preserve">               साभार : रामकेश मीना, प्राध्यापक,  हिन्दी -साहित्य,   रा.उ.मा.वि.चुण्डावाड़ा,  जिला (डूंगरपुर )
                             If any problem contect with me:-7014195205 or ramkeshmeena.110022@gmail.com</t>
  </si>
  <si>
    <t>tax deduction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</si>
  <si>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</si>
  <si>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</si>
  <si>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</si>
  <si>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</si>
  <si>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</si>
  <si>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</si>
  <si>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</si>
  <si>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</si>
  <si>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</si>
  <si>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</si>
  <si>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</si>
  <si>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</si>
  <si>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DA Arrear 12%</t>
  </si>
  <si>
    <t xml:space="preserve">DA Arrear1 7% </t>
  </si>
  <si>
    <t>Fixation Arrear Basic</t>
  </si>
  <si>
    <t>Fixation Arrear D.A      (-Value)</t>
  </si>
  <si>
    <t xml:space="preserve">         Salary Arrear        (-Value)</t>
  </si>
  <si>
    <t>Fixation Arrear NPS</t>
  </si>
  <si>
    <t>Fixation Arrear TAX</t>
  </si>
  <si>
    <t>Salary Arrear NPS</t>
  </si>
  <si>
    <t>Salary Arrear TAX</t>
  </si>
  <si>
    <t xml:space="preserve">         Salary Arrear        (-Value)4</t>
  </si>
  <si>
    <t>Salary Arrear NPS5</t>
  </si>
  <si>
    <t>Salary Arrear TAX6</t>
  </si>
  <si>
    <t xml:space="preserve">         Salary Arrear        (-Value)5</t>
  </si>
  <si>
    <t>Salary Arrear NPS2</t>
  </si>
  <si>
    <t>Salary Arrear TAX3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</si>
  <si>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</si>
  <si>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</si>
  <si>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</si>
  <si>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</si>
  <si>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</si>
  <si>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</si>
  <si>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</si>
  <si>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</si>
  <si>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</si>
  <si>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</si>
  <si>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</si>
  <si>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</si>
  <si>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</si>
  <si>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</si>
  <si>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</si>
  <si>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</si>
  <si>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</si>
  <si>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</si>
  <si>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</si>
  <si>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</si>
  <si>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</si>
  <si>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</si>
  <si>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</si>
  <si>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</si>
  <si>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</si>
  <si>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</si>
  <si>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</si>
  <si>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</si>
  <si>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</si>
  <si>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</si>
  <si>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</si>
  <si>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</si>
  <si>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</si>
  <si>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5,00,000 तक</t>
  </si>
  <si>
    <r>
      <t>जनवरी माह के डी.ए.की स्थिति,मिला तो '</t>
    </r>
    <r>
      <rPr>
        <i/>
        <sz val="11"/>
        <color rgb="FF0066FF"/>
        <rFont val="Kokila"/>
        <family val="2"/>
      </rPr>
      <t>yes</t>
    </r>
    <r>
      <rPr>
        <i/>
        <sz val="11"/>
        <rFont val="Kokila"/>
        <family val="2"/>
      </rPr>
      <t xml:space="preserve">' अन्यथा </t>
    </r>
    <r>
      <rPr>
        <i/>
        <sz val="11"/>
        <color rgb="FF0066FF"/>
        <rFont val="Kokila"/>
        <family val="2"/>
      </rPr>
      <t>'no</t>
    </r>
    <r>
      <rPr>
        <i/>
        <sz val="11"/>
        <rFont val="Kokila"/>
        <family val="2"/>
      </rPr>
      <t>'चुनें|</t>
    </r>
  </si>
  <si>
    <r>
      <t xml:space="preserve">जुलाई माह के डी.ए.की स्थिति,मिला तो </t>
    </r>
    <r>
      <rPr>
        <i/>
        <sz val="11"/>
        <color rgb="FF0066FF"/>
        <rFont val="Kokila"/>
        <family val="2"/>
      </rPr>
      <t>'yes</t>
    </r>
    <r>
      <rPr>
        <i/>
        <sz val="11"/>
        <rFont val="Kokila"/>
        <family val="2"/>
      </rPr>
      <t>' अन्यथा '</t>
    </r>
    <r>
      <rPr>
        <i/>
        <sz val="11"/>
        <color rgb="FF0066FF"/>
        <rFont val="Kokila"/>
        <family val="2"/>
      </rPr>
      <t>no</t>
    </r>
    <r>
      <rPr>
        <i/>
        <sz val="11"/>
        <rFont val="Kokila"/>
        <family val="2"/>
      </rPr>
      <t>'चुनें|</t>
    </r>
  </si>
  <si>
    <r>
      <t>क्या आप वरिष्ठनागरिक श्रेणी (</t>
    </r>
    <r>
      <rPr>
        <i/>
        <sz val="13"/>
        <color rgb="FFC00000"/>
        <rFont val="Kokila"/>
        <family val="2"/>
      </rPr>
      <t>60-80</t>
    </r>
    <r>
      <rPr>
        <i/>
        <sz val="13"/>
        <rFont val="Kokila"/>
        <family val="2"/>
      </rPr>
      <t xml:space="preserve"> आयु वर्ग) में आते हैं?</t>
    </r>
  </si>
  <si>
    <r>
      <rPr>
        <b/>
        <sz val="12"/>
        <rFont val="Kokila"/>
        <family val="2"/>
      </rPr>
      <t>(2)</t>
    </r>
    <r>
      <rPr>
        <sz val="12"/>
        <rFont val="Kokila"/>
        <family val="2"/>
      </rPr>
      <t xml:space="preserve"> छूट धारा  87(A) (5 लाख तक की कर योग्य आय पर आयकर की छूट अधिकतम रू.12500 तक)</t>
    </r>
  </si>
  <si>
    <r>
      <t xml:space="preserve">(4) शिक्षा उपकार </t>
    </r>
    <r>
      <rPr>
        <sz val="12"/>
        <rFont val="Kokila"/>
        <family val="2"/>
      </rPr>
      <t>2% एवं उच्च शिक्षा के लिए अधिभार  2%  (योग 4%)</t>
    </r>
  </si>
  <si>
    <t>यदि आप  01.01.2004 को या उसके बाद नियुक्त कर्मचारी हैं तो Drop Down Menu में से "Yes" चुनें अन्यथा "No" चुनें |</t>
  </si>
  <si>
    <t>Educatin department</t>
  </si>
  <si>
    <t>SEC</t>
  </si>
  <si>
    <t>PRI</t>
  </si>
  <si>
    <t>Gpf loan</t>
  </si>
  <si>
    <t>Ramkesh Meena</t>
  </si>
  <si>
    <t>Lecturer</t>
  </si>
  <si>
    <t>RJAL200502XXXXX</t>
  </si>
  <si>
    <t>11003100XXXX</t>
  </si>
  <si>
    <t>105XXXX</t>
  </si>
  <si>
    <t>AOAXX 0000 B</t>
  </si>
  <si>
    <t>JDJD 12345 X</t>
  </si>
  <si>
    <t>6000000XXXX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</si>
</sst>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7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theme="1"/>
      <name val="Aparajita"/>
      <family val="1"/>
    </font>
    <font>
      <b/>
      <sz val="22"/>
      <name val="Utsaah"/>
      <family val="2"/>
    </font>
    <font>
      <sz val="22"/>
      <name val="Utsaah"/>
      <family val="2"/>
    </font>
    <font>
      <i/>
      <sz val="22"/>
      <color rgb="FFFFFF00"/>
      <name val="Utsaah"/>
      <family val="2"/>
    </font>
    <font>
      <b/>
      <sz val="22"/>
      <color theme="0"/>
      <name val="Utsaah"/>
      <family val="2"/>
    </font>
    <font>
      <sz val="12"/>
      <name val="Utsaah"/>
      <family val="2"/>
    </font>
    <font>
      <sz val="36"/>
      <name val="Utsaah"/>
      <family val="2"/>
    </font>
    <font>
      <b/>
      <sz val="10"/>
      <name val="Utsaah"/>
      <family val="2"/>
    </font>
    <font>
      <sz val="22"/>
      <color rgb="FF00FF00"/>
      <name val="Utsaah"/>
      <family val="2"/>
    </font>
    <font>
      <sz val="22"/>
      <color theme="0"/>
      <name val="Utsaah"/>
      <family val="2"/>
    </font>
    <font>
      <b/>
      <sz val="16"/>
      <color theme="1"/>
      <name val="Utsaah"/>
      <family val="2"/>
    </font>
    <font>
      <sz val="10"/>
      <name val="Utsaah"/>
      <family val="2"/>
    </font>
    <font>
      <sz val="10"/>
      <name val="Kokila"/>
      <family val="2"/>
    </font>
    <font>
      <i/>
      <sz val="11"/>
      <name val="Kokila"/>
      <family val="2"/>
    </font>
    <font>
      <i/>
      <sz val="10"/>
      <name val="Kokila"/>
      <family val="2"/>
    </font>
    <font>
      <i/>
      <sz val="12"/>
      <name val="Kokila"/>
      <family val="2"/>
    </font>
    <font>
      <b/>
      <sz val="14"/>
      <name val="Kokila"/>
      <family val="2"/>
    </font>
    <font>
      <i/>
      <sz val="11"/>
      <color rgb="FF0066FF"/>
      <name val="Kokila"/>
      <family val="2"/>
    </font>
    <font>
      <i/>
      <sz val="12"/>
      <color theme="0"/>
      <name val="Kokila"/>
      <family val="2"/>
    </font>
    <font>
      <b/>
      <i/>
      <sz val="12"/>
      <name val="Kokila"/>
      <family val="2"/>
    </font>
    <font>
      <i/>
      <sz val="14"/>
      <name val="Kokila"/>
      <family val="2"/>
    </font>
    <font>
      <i/>
      <sz val="16"/>
      <name val="Kokila"/>
      <family val="2"/>
    </font>
    <font>
      <i/>
      <sz val="13"/>
      <name val="Kokila"/>
      <family val="2"/>
    </font>
    <font>
      <sz val="22"/>
      <name val="Kokila"/>
      <family val="2"/>
    </font>
    <font>
      <i/>
      <sz val="13"/>
      <color rgb="FFC00000"/>
      <name val="Kokila"/>
      <family val="2"/>
    </font>
    <font>
      <sz val="15"/>
      <name val="Kokila"/>
      <family val="2"/>
    </font>
    <font>
      <b/>
      <sz val="16"/>
      <name val="Kokila"/>
      <family val="2"/>
    </font>
    <font>
      <sz val="19"/>
      <name val="Kokila"/>
      <family val="2"/>
    </font>
    <font>
      <sz val="16"/>
      <name val="Kokila"/>
      <family val="2"/>
    </font>
    <font>
      <b/>
      <sz val="20"/>
      <name val="Kokila"/>
      <family val="2"/>
    </font>
    <font>
      <b/>
      <i/>
      <sz val="16"/>
      <name val="Kokila"/>
      <family val="2"/>
    </font>
    <font>
      <sz val="12"/>
      <name val="Kokila"/>
      <family val="2"/>
    </font>
    <font>
      <sz val="14"/>
      <color theme="0"/>
      <name val="Kokila"/>
      <family val="2"/>
    </font>
    <font>
      <sz val="14"/>
      <name val="Kokila"/>
      <family val="2"/>
    </font>
    <font>
      <b/>
      <sz val="10"/>
      <name val="Kokila"/>
      <family val="2"/>
    </font>
    <font>
      <sz val="13"/>
      <name val="Kokila"/>
      <family val="2"/>
    </font>
    <font>
      <b/>
      <sz val="13"/>
      <name val="Kokila"/>
      <family val="2"/>
    </font>
    <font>
      <sz val="11"/>
      <name val="Kokila"/>
      <family val="2"/>
    </font>
    <font>
      <b/>
      <sz val="11"/>
      <name val="Kokila"/>
      <family val="2"/>
    </font>
    <font>
      <b/>
      <sz val="10"/>
      <color theme="0"/>
      <name val="Kokila"/>
      <family val="2"/>
    </font>
    <font>
      <sz val="10"/>
      <color theme="0"/>
      <name val="Kokila"/>
      <family val="2"/>
    </font>
    <font>
      <i/>
      <sz val="10"/>
      <color theme="0"/>
      <name val="Kokila"/>
      <family val="2"/>
    </font>
    <font>
      <b/>
      <sz val="12"/>
      <name val="Kokila"/>
      <family val="2"/>
    </font>
    <font>
      <b/>
      <i/>
      <sz val="12"/>
      <color theme="5" tint="-0.249977111117893"/>
      <name val="Kokila"/>
      <family val="2"/>
    </font>
    <font>
      <b/>
      <i/>
      <sz val="12"/>
      <color rgb="FF0000FF"/>
      <name val="Kokila"/>
      <family val="2"/>
    </font>
    <font>
      <b/>
      <sz val="12"/>
      <color rgb="FF0000FF"/>
      <name val="Kokila"/>
      <family val="2"/>
    </font>
    <font>
      <sz val="14"/>
      <color theme="1"/>
      <name val="Kokila"/>
      <family val="2"/>
    </font>
    <font>
      <b/>
      <sz val="14"/>
      <color theme="0"/>
      <name val="Kokila"/>
      <family val="2"/>
    </font>
    <font>
      <sz val="18"/>
      <color rgb="FF0070C0"/>
      <name val="Utsaah"/>
      <family val="2"/>
    </font>
    <font>
      <b/>
      <sz val="16"/>
      <name val="Utsaah"/>
      <family val="2"/>
    </font>
    <font>
      <sz val="16"/>
      <name val="Utsaah"/>
      <family val="2"/>
    </font>
    <font>
      <sz val="9"/>
      <color indexed="81"/>
      <name val="Tahoma"/>
    </font>
    <font>
      <b/>
      <sz val="9"/>
      <color indexed="81"/>
      <name val="Tahoma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E21D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>
      <alignment horizontal="center" vertical="center"/>
    </xf>
  </cellStyleXfs>
  <cellXfs count="442">
    <xf numFmtId="0" fontId="0" fillId="0" borderId="0" xfId="0"/>
    <xf numFmtId="2" fontId="21" fillId="38" borderId="43" xfId="0" applyNumberFormat="1" applyFont="1" applyFill="1" applyBorder="1" applyAlignment="1" applyProtection="1">
      <alignment horizontal="left" indent="1"/>
      <protection hidden="1"/>
    </xf>
    <xf numFmtId="2" fontId="21" fillId="34" borderId="43" xfId="0" applyNumberFormat="1" applyFont="1" applyFill="1" applyBorder="1" applyAlignment="1" applyProtection="1">
      <alignment horizontal="left" vertical="center" wrapText="1" indent="1"/>
      <protection hidden="1"/>
    </xf>
    <xf numFmtId="2" fontId="21" fillId="34" borderId="43" xfId="0" applyNumberFormat="1" applyFont="1" applyFill="1" applyBorder="1" applyAlignment="1" applyProtection="1">
      <alignment horizontal="left" vertical="center" indent="1"/>
      <protection hidden="1"/>
    </xf>
    <xf numFmtId="2" fontId="21" fillId="34" borderId="43" xfId="0" applyNumberFormat="1" applyFont="1" applyFill="1" applyBorder="1" applyAlignment="1" applyProtection="1">
      <alignment horizontal="left" indent="1"/>
      <protection hidden="1"/>
    </xf>
    <xf numFmtId="2" fontId="23" fillId="35" borderId="10" xfId="0" applyNumberFormat="1" applyFont="1" applyFill="1" applyBorder="1" applyAlignment="1" applyProtection="1">
      <alignment horizontal="left" vertical="center" indent="13"/>
      <protection hidden="1"/>
    </xf>
    <xf numFmtId="2" fontId="23" fillId="35" borderId="10" xfId="0" applyNumberFormat="1" applyFont="1" applyFill="1" applyBorder="1" applyAlignment="1" applyProtection="1">
      <alignment vertical="center"/>
      <protection hidden="1"/>
    </xf>
    <xf numFmtId="2" fontId="25" fillId="0" borderId="0" xfId="0" applyNumberFormat="1" applyFont="1" applyBorder="1" applyAlignment="1" applyProtection="1">
      <protection hidden="1"/>
    </xf>
    <xf numFmtId="2" fontId="25" fillId="0" borderId="10" xfId="0" applyNumberFormat="1" applyFont="1" applyBorder="1" applyAlignment="1" applyProtection="1">
      <protection hidden="1"/>
    </xf>
    <xf numFmtId="0" fontId="21" fillId="38" borderId="10" xfId="0" applyNumberFormat="1" applyFont="1" applyFill="1" applyBorder="1" applyAlignment="1" applyProtection="1">
      <alignment horizontal="center"/>
      <protection locked="0" hidden="1"/>
    </xf>
    <xf numFmtId="2" fontId="21" fillId="38" borderId="0" xfId="0" applyNumberFormat="1" applyFont="1" applyFill="1" applyBorder="1" applyAlignment="1" applyProtection="1">
      <alignment horizontal="left"/>
      <protection hidden="1"/>
    </xf>
    <xf numFmtId="1" fontId="21" fillId="25" borderId="37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21" fillId="34" borderId="10" xfId="0" applyNumberFormat="1" applyFont="1" applyFill="1" applyBorder="1" applyAlignment="1" applyProtection="1">
      <alignment horizontal="center" vertical="center"/>
      <protection locked="0" hidden="1"/>
    </xf>
    <xf numFmtId="2" fontId="21" fillId="34" borderId="0" xfId="0" applyNumberFormat="1" applyFont="1" applyFill="1" applyBorder="1" applyAlignment="1" applyProtection="1">
      <alignment horizontal="left"/>
      <protection hidden="1"/>
    </xf>
    <xf numFmtId="1" fontId="21" fillId="26" borderId="37" xfId="0" applyNumberFormat="1" applyFont="1" applyFill="1" applyBorder="1" applyAlignment="1" applyProtection="1">
      <alignment horizontal="center" vertical="center"/>
      <protection hidden="1"/>
    </xf>
    <xf numFmtId="2" fontId="21" fillId="33" borderId="37" xfId="0" applyNumberFormat="1" applyFont="1" applyFill="1" applyBorder="1" applyAlignment="1" applyProtection="1">
      <alignment horizontal="center" vertical="center"/>
      <protection hidden="1"/>
    </xf>
    <xf numFmtId="1" fontId="21" fillId="32" borderId="37" xfId="0" applyNumberFormat="1" applyFont="1" applyFill="1" applyBorder="1" applyAlignment="1" applyProtection="1">
      <alignment horizontal="center" vertical="center"/>
      <protection hidden="1"/>
    </xf>
    <xf numFmtId="2" fontId="21" fillId="24" borderId="17" xfId="0" applyNumberFormat="1" applyFont="1" applyFill="1" applyBorder="1" applyAlignment="1" applyProtection="1">
      <alignment horizontal="left"/>
      <protection hidden="1"/>
    </xf>
    <xf numFmtId="2" fontId="21" fillId="24" borderId="17" xfId="0" applyNumberFormat="1" applyFont="1" applyFill="1" applyBorder="1" applyAlignment="1" applyProtection="1">
      <alignment horizontal="left" indent="2"/>
      <protection hidden="1"/>
    </xf>
    <xf numFmtId="1" fontId="21" fillId="24" borderId="17" xfId="0" applyNumberFormat="1" applyFont="1" applyFill="1" applyBorder="1" applyAlignment="1" applyProtection="1">
      <alignment horizontal="left"/>
      <protection hidden="1"/>
    </xf>
    <xf numFmtId="2" fontId="28" fillId="37" borderId="39" xfId="0" applyNumberFormat="1" applyFont="1" applyFill="1" applyBorder="1" applyAlignment="1" applyProtection="1">
      <alignment horizontal="center" vertical="center"/>
      <protection hidden="1"/>
    </xf>
    <xf numFmtId="2" fontId="21" fillId="24" borderId="0" xfId="0" applyNumberFormat="1" applyFont="1" applyFill="1" applyBorder="1" applyAlignment="1" applyProtection="1">
      <alignment horizontal="left"/>
      <protection hidden="1"/>
    </xf>
    <xf numFmtId="2" fontId="21" fillId="24" borderId="0" xfId="0" applyNumberFormat="1" applyFont="1" applyFill="1" applyBorder="1" applyAlignment="1" applyProtection="1">
      <alignment horizontal="left" indent="2"/>
      <protection hidden="1"/>
    </xf>
    <xf numFmtId="1" fontId="21" fillId="24" borderId="0" xfId="0" applyNumberFormat="1" applyFont="1" applyFill="1" applyBorder="1" applyAlignment="1" applyProtection="1">
      <alignment horizontal="left"/>
      <protection hidden="1"/>
    </xf>
    <xf numFmtId="2" fontId="21" fillId="24" borderId="37" xfId="0" applyNumberFormat="1" applyFont="1" applyFill="1" applyBorder="1" applyAlignment="1" applyProtection="1">
      <alignment horizontal="left"/>
      <protection hidden="1"/>
    </xf>
    <xf numFmtId="2" fontId="22" fillId="0" borderId="43" xfId="0" applyNumberFormat="1" applyFont="1" applyBorder="1" applyAlignment="1" applyProtection="1">
      <protection hidden="1"/>
    </xf>
    <xf numFmtId="1" fontId="22" fillId="0" borderId="0" xfId="0" applyNumberFormat="1" applyFont="1" applyBorder="1" applyAlignment="1" applyProtection="1">
      <protection hidden="1"/>
    </xf>
    <xf numFmtId="2" fontId="22" fillId="0" borderId="0" xfId="0" applyNumberFormat="1" applyFont="1" applyBorder="1" applyAlignment="1" applyProtection="1">
      <protection hidden="1"/>
    </xf>
    <xf numFmtId="2" fontId="22" fillId="0" borderId="37" xfId="0" applyNumberFormat="1" applyFont="1" applyBorder="1" applyAlignment="1" applyProtection="1">
      <alignment vertical="center"/>
      <protection hidden="1"/>
    </xf>
    <xf numFmtId="2" fontId="25" fillId="0" borderId="43" xfId="0" applyNumberFormat="1" applyFont="1" applyBorder="1" applyAlignment="1" applyProtection="1">
      <protection hidden="1"/>
    </xf>
    <xf numFmtId="1" fontId="25" fillId="0" borderId="0" xfId="0" applyNumberFormat="1" applyFont="1" applyBorder="1" applyAlignment="1" applyProtection="1">
      <protection hidden="1"/>
    </xf>
    <xf numFmtId="2" fontId="25" fillId="0" borderId="37" xfId="0" applyNumberFormat="1" applyFont="1" applyBorder="1" applyAlignment="1" applyProtection="1">
      <alignment vertical="center"/>
      <protection hidden="1"/>
    </xf>
    <xf numFmtId="0" fontId="30" fillId="50" borderId="14" xfId="0" applyFont="1" applyFill="1" applyBorder="1" applyAlignment="1">
      <alignment horizontal="center" vertical="center"/>
    </xf>
    <xf numFmtId="0" fontId="31" fillId="0" borderId="0" xfId="0" applyFont="1"/>
    <xf numFmtId="0" fontId="32" fillId="27" borderId="0" xfId="0" applyNumberFormat="1" applyFont="1" applyFill="1" applyBorder="1" applyAlignment="1" applyProtection="1">
      <alignment vertical="top"/>
      <protection hidden="1"/>
    </xf>
    <xf numFmtId="0" fontId="32" fillId="0" borderId="0" xfId="0" applyNumberFormat="1" applyFont="1" applyFill="1" applyBorder="1" applyAlignment="1" applyProtection="1">
      <alignment vertical="top"/>
      <protection hidden="1"/>
    </xf>
    <xf numFmtId="0" fontId="32" fillId="29" borderId="0" xfId="0" applyNumberFormat="1" applyFont="1" applyFill="1" applyBorder="1" applyAlignment="1" applyProtection="1">
      <alignment vertical="top"/>
      <protection hidden="1"/>
    </xf>
    <xf numFmtId="0" fontId="32" fillId="31" borderId="0" xfId="0" applyNumberFormat="1" applyFont="1" applyFill="1" applyBorder="1" applyAlignment="1" applyProtection="1">
      <alignment vertical="top"/>
      <protection hidden="1"/>
    </xf>
    <xf numFmtId="0" fontId="34" fillId="31" borderId="0" xfId="0" applyNumberFormat="1" applyFont="1" applyFill="1" applyBorder="1" applyAlignment="1" applyProtection="1">
      <alignment horizontal="center" vertical="center"/>
      <protection hidden="1"/>
    </xf>
    <xf numFmtId="0" fontId="36" fillId="30" borderId="10" xfId="0" applyFont="1" applyFill="1" applyBorder="1" applyAlignment="1" applyProtection="1">
      <alignment horizontal="center" vertical="center"/>
      <protection hidden="1"/>
    </xf>
    <xf numFmtId="0" fontId="41" fillId="31" borderId="0" xfId="0" applyNumberFormat="1" applyFont="1" applyFill="1" applyBorder="1" applyAlignment="1" applyProtection="1">
      <alignment horizontal="center" vertical="center"/>
      <protection hidden="1"/>
    </xf>
    <xf numFmtId="0" fontId="36" fillId="40" borderId="0" xfId="0" applyNumberFormat="1" applyFont="1" applyFill="1" applyBorder="1" applyAlignment="1" applyProtection="1">
      <alignment horizontal="center" vertical="top"/>
      <protection hidden="1"/>
    </xf>
    <xf numFmtId="0" fontId="51" fillId="27" borderId="0" xfId="0" applyNumberFormat="1" applyFont="1" applyFill="1" applyBorder="1" applyAlignment="1" applyProtection="1">
      <alignment vertical="top"/>
      <protection hidden="1"/>
    </xf>
    <xf numFmtId="0" fontId="51" fillId="0" borderId="0" xfId="0" applyNumberFormat="1" applyFont="1" applyFill="1" applyBorder="1" applyAlignment="1" applyProtection="1">
      <alignment vertical="top"/>
      <protection hidden="1"/>
    </xf>
    <xf numFmtId="164" fontId="52" fillId="40" borderId="0" xfId="0" applyNumberFormat="1" applyFont="1" applyFill="1" applyBorder="1" applyAlignment="1" applyProtection="1">
      <alignment horizontal="left" vertical="center" indent="1"/>
      <protection hidden="1"/>
    </xf>
    <xf numFmtId="0" fontId="53" fillId="40" borderId="0" xfId="0" applyNumberFormat="1" applyFont="1" applyFill="1" applyBorder="1" applyAlignment="1" applyProtection="1">
      <alignment horizontal="left" vertical="center"/>
      <protection hidden="1"/>
    </xf>
    <xf numFmtId="0" fontId="53" fillId="40" borderId="0" xfId="0" applyNumberFormat="1" applyFont="1" applyFill="1" applyBorder="1" applyAlignment="1" applyProtection="1">
      <alignment horizontal="left" vertical="center" indent="1"/>
      <protection hidden="1"/>
    </xf>
    <xf numFmtId="0" fontId="53" fillId="40" borderId="0" xfId="0" applyNumberFormat="1" applyFont="1" applyFill="1" applyBorder="1" applyAlignment="1" applyProtection="1">
      <alignment horizontal="center" vertical="center"/>
      <protection hidden="1"/>
    </xf>
    <xf numFmtId="0" fontId="54" fillId="27" borderId="0" xfId="0" applyNumberFormat="1" applyFont="1" applyFill="1" applyBorder="1" applyAlignment="1" applyProtection="1">
      <alignment horizontal="center" textRotation="90" wrapText="1"/>
      <protection hidden="1"/>
    </xf>
    <xf numFmtId="0" fontId="54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32" fillId="27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32" fillId="44" borderId="0" xfId="0" applyNumberFormat="1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44" borderId="10" xfId="0" applyNumberFormat="1" applyFont="1" applyFill="1" applyBorder="1" applyAlignment="1" applyProtection="1">
      <alignment horizontal="center" vertical="center"/>
      <protection hidden="1"/>
    </xf>
    <xf numFmtId="0" fontId="54" fillId="44" borderId="10" xfId="0" applyNumberFormat="1" applyFont="1" applyFill="1" applyBorder="1" applyAlignment="1" applyProtection="1">
      <alignment horizontal="center" vertical="center"/>
      <protection hidden="1"/>
    </xf>
    <xf numFmtId="1" fontId="32" fillId="44" borderId="10" xfId="0" applyNumberFormat="1" applyFont="1" applyFill="1" applyBorder="1" applyAlignment="1" applyProtection="1">
      <alignment horizontal="center" vertical="center"/>
      <protection hidden="1"/>
    </xf>
    <xf numFmtId="1" fontId="54" fillId="44" borderId="10" xfId="0" applyNumberFormat="1" applyFont="1" applyFill="1" applyBorder="1" applyAlignment="1" applyProtection="1">
      <alignment horizontal="center" vertical="center"/>
      <protection hidden="1"/>
    </xf>
    <xf numFmtId="0" fontId="32" fillId="47" borderId="10" xfId="0" applyNumberFormat="1" applyFont="1" applyFill="1" applyBorder="1" applyAlignment="1" applyProtection="1">
      <alignment horizontal="center" vertical="center"/>
      <protection hidden="1"/>
    </xf>
    <xf numFmtId="0" fontId="54" fillId="47" borderId="10" xfId="0" applyNumberFormat="1" applyFont="1" applyFill="1" applyBorder="1" applyAlignment="1" applyProtection="1">
      <alignment horizontal="center" vertical="center"/>
      <protection hidden="1"/>
    </xf>
    <xf numFmtId="1" fontId="32" fillId="47" borderId="10" xfId="0" applyNumberFormat="1" applyFont="1" applyFill="1" applyBorder="1" applyAlignment="1" applyProtection="1">
      <alignment horizontal="center" vertical="center"/>
      <protection hidden="1"/>
    </xf>
    <xf numFmtId="1" fontId="54" fillId="47" borderId="10" xfId="0" applyNumberFormat="1" applyFont="1" applyFill="1" applyBorder="1" applyAlignment="1" applyProtection="1">
      <alignment horizontal="center" vertical="center"/>
      <protection hidden="1"/>
    </xf>
    <xf numFmtId="0" fontId="32" fillId="55" borderId="10" xfId="0" applyNumberFormat="1" applyFont="1" applyFill="1" applyBorder="1" applyAlignment="1" applyProtection="1">
      <alignment horizontal="center" vertical="center"/>
      <protection hidden="1"/>
    </xf>
    <xf numFmtId="0" fontId="54" fillId="55" borderId="10" xfId="0" applyNumberFormat="1" applyFont="1" applyFill="1" applyBorder="1" applyAlignment="1" applyProtection="1">
      <alignment horizontal="center" vertical="center"/>
      <protection hidden="1"/>
    </xf>
    <xf numFmtId="1" fontId="32" fillId="55" borderId="10" xfId="0" applyNumberFormat="1" applyFont="1" applyFill="1" applyBorder="1" applyAlignment="1" applyProtection="1">
      <alignment horizontal="center" vertical="center"/>
      <protection hidden="1"/>
    </xf>
    <xf numFmtId="1" fontId="54" fillId="55" borderId="10" xfId="0" applyNumberFormat="1" applyFont="1" applyFill="1" applyBorder="1" applyAlignment="1" applyProtection="1">
      <alignment horizontal="center" vertical="center"/>
      <protection hidden="1"/>
    </xf>
    <xf numFmtId="0" fontId="32" fillId="46" borderId="10" xfId="0" applyNumberFormat="1" applyFont="1" applyFill="1" applyBorder="1" applyAlignment="1" applyProtection="1">
      <alignment horizontal="center" vertical="center"/>
      <protection hidden="1"/>
    </xf>
    <xf numFmtId="0" fontId="54" fillId="46" borderId="10" xfId="0" applyNumberFormat="1" applyFont="1" applyFill="1" applyBorder="1" applyAlignment="1" applyProtection="1">
      <alignment horizontal="center" vertical="center"/>
      <protection hidden="1"/>
    </xf>
    <xf numFmtId="1" fontId="32" fillId="46" borderId="10" xfId="0" applyNumberFormat="1" applyFont="1" applyFill="1" applyBorder="1" applyAlignment="1" applyProtection="1">
      <alignment horizontal="center" vertical="center"/>
      <protection hidden="1"/>
    </xf>
    <xf numFmtId="1" fontId="54" fillId="46" borderId="10" xfId="0" applyNumberFormat="1" applyFont="1" applyFill="1" applyBorder="1" applyAlignment="1" applyProtection="1">
      <alignment horizontal="center" vertical="center"/>
      <protection hidden="1"/>
    </xf>
    <xf numFmtId="0" fontId="32" fillId="58" borderId="10" xfId="0" applyNumberFormat="1" applyFont="1" applyFill="1" applyBorder="1" applyAlignment="1" applyProtection="1">
      <alignment horizontal="center" vertical="center"/>
      <protection locked="0" hidden="1"/>
    </xf>
    <xf numFmtId="0" fontId="54" fillId="58" borderId="10" xfId="0" applyNumberFormat="1" applyFont="1" applyFill="1" applyBorder="1" applyAlignment="1" applyProtection="1">
      <alignment horizontal="center" vertical="center"/>
      <protection locked="0" hidden="1"/>
    </xf>
    <xf numFmtId="1" fontId="32" fillId="58" borderId="10" xfId="0" applyNumberFormat="1" applyFont="1" applyFill="1" applyBorder="1" applyAlignment="1" applyProtection="1">
      <alignment horizontal="center" vertical="center"/>
      <protection hidden="1"/>
    </xf>
    <xf numFmtId="1" fontId="54" fillId="58" borderId="10" xfId="0" applyNumberFormat="1" applyFont="1" applyFill="1" applyBorder="1" applyAlignment="1" applyProtection="1">
      <alignment horizontal="center" vertical="center"/>
      <protection hidden="1"/>
    </xf>
    <xf numFmtId="0" fontId="32" fillId="59" borderId="10" xfId="0" applyNumberFormat="1" applyFont="1" applyFill="1" applyBorder="1" applyAlignment="1" applyProtection="1">
      <alignment horizontal="center" vertical="center"/>
      <protection locked="0" hidden="1"/>
    </xf>
    <xf numFmtId="0" fontId="54" fillId="59" borderId="10" xfId="0" applyNumberFormat="1" applyFont="1" applyFill="1" applyBorder="1" applyAlignment="1" applyProtection="1">
      <alignment horizontal="center" vertical="center"/>
      <protection locked="0" hidden="1"/>
    </xf>
    <xf numFmtId="1" fontId="32" fillId="59" borderId="10" xfId="0" applyNumberFormat="1" applyFont="1" applyFill="1" applyBorder="1" applyAlignment="1" applyProtection="1">
      <alignment horizontal="center" vertical="center"/>
      <protection hidden="1"/>
    </xf>
    <xf numFmtId="1" fontId="54" fillId="59" borderId="10" xfId="0" applyNumberFormat="1" applyFont="1" applyFill="1" applyBorder="1" applyAlignment="1" applyProtection="1">
      <alignment horizontal="center" vertical="center"/>
      <protection hidden="1"/>
    </xf>
    <xf numFmtId="0" fontId="32" fillId="42" borderId="10" xfId="0" applyNumberFormat="1" applyFont="1" applyFill="1" applyBorder="1" applyAlignment="1" applyProtection="1">
      <alignment horizontal="center" vertical="center"/>
      <protection locked="0" hidden="1"/>
    </xf>
    <xf numFmtId="0" fontId="54" fillId="42" borderId="10" xfId="0" applyNumberFormat="1" applyFont="1" applyFill="1" applyBorder="1" applyAlignment="1" applyProtection="1">
      <alignment horizontal="center" vertical="center"/>
      <protection locked="0" hidden="1"/>
    </xf>
    <xf numFmtId="1" fontId="32" fillId="42" borderId="10" xfId="0" applyNumberFormat="1" applyFont="1" applyFill="1" applyBorder="1" applyAlignment="1" applyProtection="1">
      <alignment horizontal="center" vertical="center"/>
      <protection hidden="1"/>
    </xf>
    <xf numFmtId="1" fontId="54" fillId="42" borderId="10" xfId="0" applyNumberFormat="1" applyFont="1" applyFill="1" applyBorder="1" applyAlignment="1" applyProtection="1">
      <alignment horizontal="center" vertical="center"/>
      <protection hidden="1"/>
    </xf>
    <xf numFmtId="0" fontId="54" fillId="27" borderId="0" xfId="0" applyNumberFormat="1" applyFont="1" applyFill="1" applyBorder="1" applyAlignment="1" applyProtection="1">
      <alignment horizontal="center" vertical="center" textRotation="90"/>
      <protection hidden="1"/>
    </xf>
    <xf numFmtId="0" fontId="54" fillId="0" borderId="0" xfId="0" applyNumberFormat="1" applyFont="1" applyFill="1" applyBorder="1" applyAlignment="1" applyProtection="1">
      <alignment horizontal="center" vertical="center" textRotation="90"/>
      <protection hidden="1"/>
    </xf>
    <xf numFmtId="1" fontId="58" fillId="40" borderId="10" xfId="0" applyNumberFormat="1" applyFont="1" applyFill="1" applyBorder="1" applyAlignment="1" applyProtection="1">
      <alignment horizontal="center" vertical="center" textRotation="90"/>
      <protection hidden="1"/>
    </xf>
    <xf numFmtId="0" fontId="54" fillId="27" borderId="0" xfId="0" applyNumberFormat="1" applyFont="1" applyFill="1" applyBorder="1" applyAlignment="1" applyProtection="1">
      <alignment vertical="top" textRotation="90"/>
      <protection hidden="1"/>
    </xf>
    <xf numFmtId="0" fontId="54" fillId="0" borderId="0" xfId="0" applyNumberFormat="1" applyFont="1" applyFill="1" applyBorder="1" applyAlignment="1" applyProtection="1">
      <alignment vertical="top" textRotation="90"/>
      <protection hidden="1"/>
    </xf>
    <xf numFmtId="0" fontId="59" fillId="51" borderId="0" xfId="0" applyNumberFormat="1" applyFont="1" applyFill="1" applyBorder="1" applyAlignment="1" applyProtection="1">
      <alignment vertical="top" textRotation="90"/>
      <protection hidden="1"/>
    </xf>
    <xf numFmtId="0" fontId="60" fillId="51" borderId="0" xfId="0" applyNumberFormat="1" applyFont="1" applyFill="1" applyBorder="1" applyAlignment="1" applyProtection="1">
      <alignment vertical="top"/>
      <protection hidden="1"/>
    </xf>
    <xf numFmtId="0" fontId="59" fillId="51" borderId="0" xfId="0" applyNumberFormat="1" applyFont="1" applyFill="1" applyBorder="1" applyAlignment="1" applyProtection="1">
      <alignment horizontal="center" vertical="top"/>
      <protection hidden="1"/>
    </xf>
    <xf numFmtId="0" fontId="39" fillId="31" borderId="10" xfId="0" applyNumberFormat="1" applyFont="1" applyFill="1" applyBorder="1" applyAlignment="1" applyProtection="1">
      <alignment horizontal="center" vertical="top"/>
      <protection hidden="1"/>
    </xf>
    <xf numFmtId="0" fontId="39" fillId="30" borderId="10" xfId="0" applyNumberFormat="1" applyFont="1" applyFill="1" applyBorder="1" applyAlignment="1" applyProtection="1">
      <alignment horizontal="left" vertical="top" indent="1"/>
      <protection hidden="1"/>
    </xf>
    <xf numFmtId="0" fontId="41" fillId="31" borderId="10" xfId="0" applyNumberFormat="1" applyFont="1" applyFill="1" applyBorder="1" applyAlignment="1" applyProtection="1">
      <alignment horizontal="center" vertical="center"/>
      <protection hidden="1"/>
    </xf>
    <xf numFmtId="0" fontId="34" fillId="49" borderId="10" xfId="0" applyNumberFormat="1" applyFont="1" applyFill="1" applyBorder="1" applyAlignment="1" applyProtection="1">
      <alignment horizontal="center" vertical="center"/>
      <protection hidden="1"/>
    </xf>
    <xf numFmtId="0" fontId="43" fillId="41" borderId="10" xfId="0" applyNumberFormat="1" applyFont="1" applyFill="1" applyBorder="1" applyAlignment="1" applyProtection="1">
      <alignment horizontal="left" vertical="center" indent="2"/>
      <protection hidden="1"/>
    </xf>
    <xf numFmtId="9" fontId="36" fillId="30" borderId="10" xfId="0" applyNumberFormat="1" applyFont="1" applyFill="1" applyBorder="1" applyAlignment="1" applyProtection="1">
      <alignment horizontal="center" vertical="center"/>
      <protection hidden="1"/>
    </xf>
    <xf numFmtId="0" fontId="55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38" borderId="10" xfId="0" applyNumberFormat="1" applyFont="1" applyFill="1" applyBorder="1" applyAlignment="1" applyProtection="1">
      <alignment horizontal="center" textRotation="90" wrapText="1"/>
      <protection hidden="1"/>
    </xf>
    <xf numFmtId="0" fontId="56" fillId="38" borderId="10" xfId="0" applyNumberFormat="1" applyFont="1" applyFill="1" applyBorder="1" applyAlignment="1" applyProtection="1">
      <alignment horizontal="center" textRotation="90" wrapText="1"/>
      <protection hidden="1"/>
    </xf>
    <xf numFmtId="17" fontId="57" fillId="44" borderId="10" xfId="0" applyNumberFormat="1" applyFont="1" applyFill="1" applyBorder="1" applyAlignment="1" applyProtection="1">
      <alignment horizontal="center" vertical="center"/>
      <protection hidden="1"/>
    </xf>
    <xf numFmtId="17" fontId="32" fillId="47" borderId="10" xfId="0" applyNumberFormat="1" applyFont="1" applyFill="1" applyBorder="1" applyAlignment="1" applyProtection="1">
      <alignment horizontal="center" vertical="center"/>
      <protection hidden="1"/>
    </xf>
    <xf numFmtId="17" fontId="32" fillId="55" borderId="10" xfId="0" applyNumberFormat="1" applyFont="1" applyFill="1" applyBorder="1" applyAlignment="1" applyProtection="1">
      <alignment horizontal="center" vertical="center"/>
      <protection hidden="1"/>
    </xf>
    <xf numFmtId="17" fontId="32" fillId="46" borderId="10" xfId="0" applyNumberFormat="1" applyFont="1" applyFill="1" applyBorder="1" applyAlignment="1" applyProtection="1">
      <alignment horizontal="center" vertical="center"/>
      <protection hidden="1"/>
    </xf>
    <xf numFmtId="17" fontId="32" fillId="58" borderId="10" xfId="0" applyNumberFormat="1" applyFont="1" applyFill="1" applyBorder="1" applyAlignment="1" applyProtection="1">
      <alignment horizontal="center" vertical="center"/>
      <protection hidden="1"/>
    </xf>
    <xf numFmtId="0" fontId="32" fillId="58" borderId="10" xfId="0" applyNumberFormat="1" applyFont="1" applyFill="1" applyBorder="1" applyAlignment="1" applyProtection="1">
      <alignment horizontal="center" vertical="center"/>
      <protection hidden="1"/>
    </xf>
    <xf numFmtId="17" fontId="32" fillId="59" borderId="10" xfId="0" applyNumberFormat="1" applyFont="1" applyFill="1" applyBorder="1" applyAlignment="1" applyProtection="1">
      <alignment horizontal="center" vertical="center"/>
      <protection hidden="1"/>
    </xf>
    <xf numFmtId="0" fontId="32" fillId="59" borderId="10" xfId="0" applyNumberFormat="1" applyFont="1" applyFill="1" applyBorder="1" applyAlignment="1" applyProtection="1">
      <alignment horizontal="center" vertical="center"/>
      <protection hidden="1"/>
    </xf>
    <xf numFmtId="17" fontId="32" fillId="42" borderId="10" xfId="0" applyNumberFormat="1" applyFont="1" applyFill="1" applyBorder="1" applyAlignment="1" applyProtection="1">
      <alignment horizontal="center" vertical="center"/>
      <protection hidden="1"/>
    </xf>
    <xf numFmtId="0" fontId="32" fillId="42" borderId="10" xfId="0" applyNumberFormat="1" applyFont="1" applyFill="1" applyBorder="1" applyAlignment="1" applyProtection="1">
      <alignment horizontal="center" vertical="center"/>
      <protection hidden="1"/>
    </xf>
    <xf numFmtId="0" fontId="54" fillId="40" borderId="10" xfId="0" applyNumberFormat="1" applyFont="1" applyFill="1" applyBorder="1" applyAlignment="1" applyProtection="1">
      <alignment horizontal="center" vertical="center" textRotation="90"/>
      <protection hidden="1"/>
    </xf>
    <xf numFmtId="0" fontId="42" fillId="31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Protection="1">
      <protection hidden="1"/>
    </xf>
    <xf numFmtId="0" fontId="34" fillId="31" borderId="17" xfId="0" applyNumberFormat="1" applyFont="1" applyFill="1" applyBorder="1" applyAlignment="1" applyProtection="1">
      <alignment vertical="top"/>
      <protection hidden="1"/>
    </xf>
    <xf numFmtId="0" fontId="39" fillId="47" borderId="17" xfId="0" applyNumberFormat="1" applyFont="1" applyFill="1" applyBorder="1" applyAlignment="1" applyProtection="1">
      <alignment horizontal="left" vertical="top" indent="1"/>
      <protection hidden="1"/>
    </xf>
    <xf numFmtId="0" fontId="32" fillId="31" borderId="36" xfId="0" applyNumberFormat="1" applyFont="1" applyFill="1" applyBorder="1" applyAlignment="1" applyProtection="1">
      <alignment horizontal="center" vertical="center"/>
      <protection hidden="1"/>
    </xf>
    <xf numFmtId="0" fontId="32" fillId="27" borderId="16" xfId="0" applyNumberFormat="1" applyFont="1" applyFill="1" applyBorder="1" applyAlignment="1" applyProtection="1">
      <alignment horizontal="left" vertical="top"/>
      <protection hidden="1"/>
    </xf>
    <xf numFmtId="0" fontId="45" fillId="27" borderId="11" xfId="0" applyNumberFormat="1" applyFont="1" applyFill="1" applyBorder="1" applyAlignment="1" applyProtection="1">
      <alignment horizontal="left" vertical="top"/>
      <protection hidden="1"/>
    </xf>
    <xf numFmtId="0" fontId="46" fillId="27" borderId="11" xfId="0" applyNumberFormat="1" applyFont="1" applyFill="1" applyBorder="1" applyAlignment="1" applyProtection="1">
      <alignment horizontal="center" vertical="center"/>
      <protection hidden="1"/>
    </xf>
    <xf numFmtId="0" fontId="45" fillId="27" borderId="11" xfId="0" applyNumberFormat="1" applyFont="1" applyFill="1" applyBorder="1" applyAlignment="1" applyProtection="1">
      <alignment horizontal="left" vertical="top" indent="1"/>
      <protection hidden="1"/>
    </xf>
    <xf numFmtId="0" fontId="47" fillId="27" borderId="11" xfId="0" applyNumberFormat="1" applyFont="1" applyFill="1" applyBorder="1" applyAlignment="1" applyProtection="1">
      <alignment horizontal="center"/>
      <protection hidden="1"/>
    </xf>
    <xf numFmtId="0" fontId="48" fillId="27" borderId="11" xfId="0" applyNumberFormat="1" applyFont="1" applyFill="1" applyBorder="1" applyAlignment="1" applyProtection="1">
      <alignment horizontal="left" vertical="top"/>
      <protection hidden="1"/>
    </xf>
    <xf numFmtId="0" fontId="36" fillId="27" borderId="11" xfId="0" applyNumberFormat="1" applyFont="1" applyFill="1" applyBorder="1" applyAlignment="1" applyProtection="1">
      <alignment horizontal="center" vertical="center"/>
      <protection hidden="1"/>
    </xf>
    <xf numFmtId="0" fontId="32" fillId="27" borderId="11" xfId="0" applyNumberFormat="1" applyFont="1" applyFill="1" applyBorder="1" applyAlignment="1" applyProtection="1">
      <alignment vertical="top"/>
      <protection hidden="1"/>
    </xf>
    <xf numFmtId="10" fontId="32" fillId="27" borderId="20" xfId="0" applyNumberFormat="1" applyFont="1" applyFill="1" applyBorder="1" applyAlignment="1" applyProtection="1">
      <alignment vertical="top"/>
      <protection hidden="1"/>
    </xf>
    <xf numFmtId="0" fontId="36" fillId="40" borderId="36" xfId="0" applyNumberFormat="1" applyFont="1" applyFill="1" applyBorder="1" applyAlignment="1" applyProtection="1">
      <alignment horizontal="center" vertical="top"/>
      <protection hidden="1"/>
    </xf>
    <xf numFmtId="0" fontId="36" fillId="40" borderId="35" xfId="0" applyNumberFormat="1" applyFont="1" applyFill="1" applyBorder="1" applyAlignment="1" applyProtection="1">
      <alignment horizontal="center" vertical="top"/>
      <protection hidden="1"/>
    </xf>
    <xf numFmtId="0" fontId="52" fillId="40" borderId="36" xfId="0" applyNumberFormat="1" applyFont="1" applyFill="1" applyBorder="1" applyAlignment="1" applyProtection="1">
      <alignment horizontal="left" vertical="center" indent="1"/>
      <protection hidden="1"/>
    </xf>
    <xf numFmtId="0" fontId="53" fillId="40" borderId="16" xfId="0" applyNumberFormat="1" applyFont="1" applyFill="1" applyBorder="1" applyAlignment="1" applyProtection="1">
      <alignment horizontal="center" vertical="center"/>
      <protection hidden="1"/>
    </xf>
    <xf numFmtId="0" fontId="53" fillId="40" borderId="11" xfId="0" applyNumberFormat="1" applyFont="1" applyFill="1" applyBorder="1" applyAlignment="1" applyProtection="1">
      <alignment horizontal="left" vertical="center" indent="1"/>
      <protection hidden="1"/>
    </xf>
    <xf numFmtId="0" fontId="53" fillId="40" borderId="11" xfId="0" applyNumberFormat="1" applyFont="1" applyFill="1" applyBorder="1" applyAlignment="1" applyProtection="1">
      <alignment horizontal="center" vertical="center"/>
      <protection hidden="1"/>
    </xf>
    <xf numFmtId="0" fontId="59" fillId="51" borderId="17" xfId="0" applyNumberFormat="1" applyFont="1" applyFill="1" applyBorder="1" applyAlignment="1" applyProtection="1">
      <alignment vertical="top" textRotation="90"/>
      <protection hidden="1"/>
    </xf>
    <xf numFmtId="0" fontId="60" fillId="51" borderId="11" xfId="0" applyNumberFormat="1" applyFont="1" applyFill="1" applyBorder="1" applyAlignment="1" applyProtection="1">
      <alignment vertical="top"/>
      <protection hidden="1"/>
    </xf>
    <xf numFmtId="0" fontId="59" fillId="51" borderId="18" xfId="0" applyNumberFormat="1" applyFont="1" applyFill="1" applyBorder="1" applyAlignment="1" applyProtection="1">
      <alignment vertical="top" textRotation="90"/>
      <protection hidden="1"/>
    </xf>
    <xf numFmtId="0" fontId="59" fillId="51" borderId="36" xfId="0" applyNumberFormat="1" applyFont="1" applyFill="1" applyBorder="1" applyAlignment="1" applyProtection="1">
      <alignment vertical="top" textRotation="90"/>
      <protection hidden="1"/>
    </xf>
    <xf numFmtId="0" fontId="60" fillId="51" borderId="36" xfId="0" applyNumberFormat="1" applyFont="1" applyFill="1" applyBorder="1" applyAlignment="1" applyProtection="1">
      <alignment vertical="top"/>
      <protection hidden="1"/>
    </xf>
    <xf numFmtId="0" fontId="60" fillId="51" borderId="16" xfId="0" applyNumberFormat="1" applyFont="1" applyFill="1" applyBorder="1" applyAlignment="1" applyProtection="1">
      <alignment vertical="top"/>
      <protection hidden="1"/>
    </xf>
    <xf numFmtId="0" fontId="59" fillId="51" borderId="19" xfId="0" applyNumberFormat="1" applyFont="1" applyFill="1" applyBorder="1" applyAlignment="1" applyProtection="1">
      <alignment vertical="top" textRotation="90"/>
      <protection hidden="1"/>
    </xf>
    <xf numFmtId="0" fontId="59" fillId="51" borderId="35" xfId="0" applyNumberFormat="1" applyFont="1" applyFill="1" applyBorder="1" applyAlignment="1" applyProtection="1">
      <alignment vertical="top" textRotation="90"/>
      <protection hidden="1"/>
    </xf>
    <xf numFmtId="0" fontId="60" fillId="51" borderId="35" xfId="0" applyNumberFormat="1" applyFont="1" applyFill="1" applyBorder="1" applyAlignment="1" applyProtection="1">
      <alignment vertical="top"/>
      <protection hidden="1"/>
    </xf>
    <xf numFmtId="0" fontId="60" fillId="51" borderId="20" xfId="0" applyNumberFormat="1" applyFont="1" applyFill="1" applyBorder="1" applyAlignment="1" applyProtection="1">
      <alignment vertical="top"/>
      <protection hidden="1"/>
    </xf>
    <xf numFmtId="0" fontId="51" fillId="0" borderId="0" xfId="0" applyFont="1" applyAlignment="1">
      <alignment vertical="center"/>
    </xf>
    <xf numFmtId="1" fontId="35" fillId="39" borderId="10" xfId="37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/>
    <xf numFmtId="0" fontId="51" fillId="0" borderId="0" xfId="37" applyFont="1" applyBorder="1"/>
    <xf numFmtId="0" fontId="51" fillId="0" borderId="0" xfId="37" applyFont="1"/>
    <xf numFmtId="0" fontId="62" fillId="0" borderId="0" xfId="37" applyFont="1" applyBorder="1" applyAlignment="1">
      <alignment horizontal="right"/>
    </xf>
    <xf numFmtId="14" fontId="53" fillId="0" borderId="0" xfId="37" applyNumberFormat="1" applyFont="1" applyBorder="1" applyAlignment="1">
      <alignment horizontal="right"/>
    </xf>
    <xf numFmtId="0" fontId="51" fillId="0" borderId="0" xfId="0" applyFont="1" applyFill="1"/>
    <xf numFmtId="0" fontId="51" fillId="0" borderId="0" xfId="37" applyFont="1" applyFill="1" applyBorder="1"/>
    <xf numFmtId="0" fontId="51" fillId="0" borderId="0" xfId="37" applyFont="1" applyFill="1"/>
    <xf numFmtId="0" fontId="51" fillId="27" borderId="0" xfId="0" applyFont="1" applyFill="1"/>
    <xf numFmtId="0" fontId="51" fillId="27" borderId="0" xfId="37" applyFont="1" applyFill="1"/>
    <xf numFmtId="0" fontId="62" fillId="27" borderId="0" xfId="37" applyFont="1" applyFill="1" applyAlignment="1">
      <alignment horizontal="right"/>
    </xf>
    <xf numFmtId="0" fontId="51" fillId="27" borderId="0" xfId="37" applyFont="1" applyFill="1" applyAlignment="1">
      <alignment horizontal="right"/>
    </xf>
    <xf numFmtId="0" fontId="62" fillId="0" borderId="0" xfId="37" applyFont="1" applyAlignment="1">
      <alignment horizontal="right"/>
    </xf>
    <xf numFmtId="0" fontId="51" fillId="0" borderId="0" xfId="37" applyFont="1" applyAlignment="1">
      <alignment horizontal="right"/>
    </xf>
    <xf numFmtId="0" fontId="66" fillId="0" borderId="0" xfId="0" applyFont="1" applyAlignment="1">
      <alignment horizontal="center" vertical="center"/>
    </xf>
    <xf numFmtId="1" fontId="66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9" fontId="53" fillId="0" borderId="0" xfId="0" applyNumberFormat="1" applyFont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53" fillId="46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textRotation="90" wrapText="1"/>
    </xf>
    <xf numFmtId="0" fontId="36" fillId="42" borderId="15" xfId="0" applyFont="1" applyFill="1" applyBorder="1" applyAlignment="1">
      <alignment horizontal="center" vertical="center" textRotation="90" wrapText="1"/>
    </xf>
    <xf numFmtId="1" fontId="36" fillId="42" borderId="15" xfId="0" applyNumberFormat="1" applyFont="1" applyFill="1" applyBorder="1" applyAlignment="1">
      <alignment horizontal="center" vertical="center" textRotation="90" wrapText="1"/>
    </xf>
    <xf numFmtId="0" fontId="53" fillId="42" borderId="15" xfId="0" applyFont="1" applyFill="1" applyBorder="1" applyAlignment="1">
      <alignment horizontal="center" vertical="center" textRotation="90" wrapText="1"/>
    </xf>
    <xf numFmtId="17" fontId="36" fillId="48" borderId="15" xfId="0" applyNumberFormat="1" applyFont="1" applyFill="1" applyBorder="1" applyAlignment="1">
      <alignment horizontal="center" vertical="center" textRotation="90" wrapText="1"/>
    </xf>
    <xf numFmtId="0" fontId="36" fillId="45" borderId="15" xfId="0" applyFont="1" applyFill="1" applyBorder="1" applyAlignment="1">
      <alignment horizontal="center" vertical="center" textRotation="90" wrapText="1"/>
    </xf>
    <xf numFmtId="0" fontId="36" fillId="38" borderId="15" xfId="0" applyFont="1" applyFill="1" applyBorder="1" applyAlignment="1">
      <alignment horizontal="center" vertical="center" textRotation="90" wrapText="1"/>
    </xf>
    <xf numFmtId="0" fontId="36" fillId="42" borderId="15" xfId="0" applyFont="1" applyFill="1" applyBorder="1" applyAlignment="1">
      <alignment horizontal="center" vertical="center" wrapText="1"/>
    </xf>
    <xf numFmtId="17" fontId="53" fillId="31" borderId="0" xfId="0" applyNumberFormat="1" applyFont="1" applyFill="1" applyAlignment="1">
      <alignment horizontal="center" vertical="center" textRotation="90"/>
    </xf>
    <xf numFmtId="17" fontId="67" fillId="51" borderId="22" xfId="0" applyNumberFormat="1" applyFont="1" applyFill="1" applyBorder="1" applyAlignment="1" applyProtection="1">
      <alignment horizontal="center" vertical="center" textRotation="90"/>
      <protection hidden="1"/>
    </xf>
    <xf numFmtId="17" fontId="67" fillId="51" borderId="22" xfId="0" applyNumberFormat="1" applyFont="1" applyFill="1" applyBorder="1" applyAlignment="1" applyProtection="1">
      <alignment horizontal="center" vertical="center" textRotation="90" wrapText="1"/>
      <protection hidden="1"/>
    </xf>
    <xf numFmtId="17" fontId="36" fillId="49" borderId="22" xfId="0" applyNumberFormat="1" applyFont="1" applyFill="1" applyBorder="1" applyAlignment="1" applyProtection="1">
      <alignment horizontal="center" vertical="center" textRotation="90"/>
      <protection hidden="1"/>
    </xf>
    <xf numFmtId="17" fontId="36" fillId="49" borderId="22" xfId="0" applyNumberFormat="1" applyFont="1" applyFill="1" applyBorder="1" applyAlignment="1" applyProtection="1">
      <alignment horizontal="center" vertical="center" textRotation="90" wrapText="1"/>
      <protection hidden="1"/>
    </xf>
    <xf numFmtId="17" fontId="67" fillId="52" borderId="22" xfId="0" applyNumberFormat="1" applyFont="1" applyFill="1" applyBorder="1" applyAlignment="1" applyProtection="1">
      <alignment horizontal="center" vertical="center" textRotation="90"/>
      <protection hidden="1"/>
    </xf>
    <xf numFmtId="17" fontId="67" fillId="52" borderId="22" xfId="0" applyNumberFormat="1" applyFont="1" applyFill="1" applyBorder="1" applyAlignment="1" applyProtection="1">
      <alignment horizontal="center" vertical="center" textRotation="90" wrapText="1"/>
      <protection hidden="1"/>
    </xf>
    <xf numFmtId="17" fontId="36" fillId="27" borderId="22" xfId="0" applyNumberFormat="1" applyFont="1" applyFill="1" applyBorder="1" applyAlignment="1" applyProtection="1">
      <alignment horizontal="center" vertical="center" textRotation="90"/>
      <protection hidden="1"/>
    </xf>
    <xf numFmtId="17" fontId="36" fillId="27" borderId="22" xfId="0" applyNumberFormat="1" applyFont="1" applyFill="1" applyBorder="1" applyAlignment="1" applyProtection="1">
      <alignment horizontal="center" vertical="center" textRotation="90" wrapText="1"/>
      <protection hidden="1"/>
    </xf>
    <xf numFmtId="17" fontId="36" fillId="27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40" fillId="31" borderId="0" xfId="0" applyNumberFormat="1" applyFont="1" applyFill="1" applyBorder="1" applyAlignment="1" applyProtection="1">
      <alignment vertical="center"/>
      <protection hidden="1"/>
    </xf>
    <xf numFmtId="2" fontId="68" fillId="7" borderId="0" xfId="6" applyNumberFormat="1" applyFont="1" applyBorder="1" applyAlignment="1" applyProtection="1">
      <alignment horizontal="left" wrapText="1" indent="1"/>
      <protection hidden="1"/>
    </xf>
    <xf numFmtId="2" fontId="68" fillId="7" borderId="0" xfId="6" applyNumberFormat="1" applyFont="1" applyBorder="1" applyAlignment="1" applyProtection="1">
      <alignment horizontal="left" vertical="center" wrapText="1" indent="1"/>
      <protection hidden="1"/>
    </xf>
    <xf numFmtId="0" fontId="69" fillId="40" borderId="10" xfId="0" applyNumberFormat="1" applyFont="1" applyFill="1" applyBorder="1" applyAlignment="1" applyProtection="1">
      <alignment horizontal="center" vertical="center"/>
      <protection hidden="1"/>
    </xf>
    <xf numFmtId="0" fontId="69" fillId="40" borderId="10" xfId="0" applyFont="1" applyFill="1" applyBorder="1" applyAlignment="1">
      <alignment horizontal="center" vertical="center"/>
    </xf>
    <xf numFmtId="0" fontId="69" fillId="40" borderId="15" xfId="0" applyFont="1" applyFill="1" applyBorder="1" applyAlignment="1">
      <alignment horizontal="center" vertical="center"/>
    </xf>
    <xf numFmtId="0" fontId="69" fillId="40" borderId="15" xfId="0" applyNumberFormat="1" applyFont="1" applyFill="1" applyBorder="1" applyAlignment="1" applyProtection="1">
      <alignment horizontal="center" vertical="center"/>
      <protection hidden="1"/>
    </xf>
    <xf numFmtId="0" fontId="70" fillId="43" borderId="20" xfId="0" applyNumberFormat="1" applyFont="1" applyFill="1" applyBorder="1" applyAlignment="1" applyProtection="1">
      <alignment horizontal="center"/>
      <protection hidden="1"/>
    </xf>
    <xf numFmtId="0" fontId="69" fillId="38" borderId="15" xfId="0" applyNumberFormat="1" applyFont="1" applyFill="1" applyBorder="1" applyAlignment="1" applyProtection="1">
      <alignment horizontal="center"/>
      <protection hidden="1"/>
    </xf>
    <xf numFmtId="0" fontId="70" fillId="43" borderId="15" xfId="0" applyNumberFormat="1" applyFont="1" applyFill="1" applyBorder="1" applyAlignment="1" applyProtection="1">
      <alignment horizontal="center"/>
      <protection hidden="1"/>
    </xf>
    <xf numFmtId="0" fontId="70" fillId="43" borderId="16" xfId="0" applyNumberFormat="1" applyFont="1" applyFill="1" applyBorder="1" applyAlignment="1" applyProtection="1">
      <alignment horizontal="center"/>
      <protection hidden="1"/>
    </xf>
    <xf numFmtId="0" fontId="38" fillId="35" borderId="10" xfId="0" applyNumberFormat="1" applyFont="1" applyFill="1" applyBorder="1" applyAlignment="1" applyProtection="1">
      <alignment horizontal="center" vertical="center"/>
      <protection hidden="1"/>
    </xf>
    <xf numFmtId="2" fontId="70" fillId="0" borderId="10" xfId="0" applyNumberFormat="1" applyFont="1" applyBorder="1" applyAlignment="1" applyProtection="1">
      <alignment horizontal="center" vertical="center"/>
      <protection locked="0" hidden="1"/>
    </xf>
    <xf numFmtId="0" fontId="69" fillId="38" borderId="10" xfId="0" applyNumberFormat="1" applyFont="1" applyFill="1" applyBorder="1" applyAlignment="1" applyProtection="1">
      <alignment horizontal="center" vertical="center"/>
      <protection locked="0" hidden="1"/>
    </xf>
    <xf numFmtId="0" fontId="69" fillId="38" borderId="12" xfId="0" applyNumberFormat="1" applyFont="1" applyFill="1" applyBorder="1" applyAlignment="1" applyProtection="1">
      <alignment horizontal="center" vertical="center"/>
      <protection locked="0" hidden="1"/>
    </xf>
    <xf numFmtId="2" fontId="70" fillId="0" borderId="49" xfId="0" applyNumberFormat="1" applyFont="1" applyBorder="1" applyAlignment="1" applyProtection="1">
      <alignment horizontal="center" vertical="center"/>
      <protection locked="0" hidden="1"/>
    </xf>
    <xf numFmtId="0" fontId="69" fillId="38" borderId="49" xfId="0" applyNumberFormat="1" applyFont="1" applyFill="1" applyBorder="1" applyAlignment="1" applyProtection="1">
      <alignment horizontal="center" vertical="center"/>
      <protection locked="0" hidden="1"/>
    </xf>
    <xf numFmtId="0" fontId="69" fillId="38" borderId="18" xfId="0" applyNumberFormat="1" applyFont="1" applyFill="1" applyBorder="1" applyAlignment="1" applyProtection="1">
      <alignment horizontal="center" vertical="center"/>
      <protection locked="0" hidden="1"/>
    </xf>
    <xf numFmtId="0" fontId="32" fillId="44" borderId="10" xfId="0" applyNumberFormat="1" applyFont="1" applyFill="1" applyBorder="1" applyAlignment="1" applyProtection="1">
      <alignment horizontal="center" vertical="center"/>
      <protection locked="0" hidden="1"/>
    </xf>
    <xf numFmtId="0" fontId="32" fillId="44" borderId="10" xfId="0" applyNumberFormat="1" applyFont="1" applyFill="1" applyBorder="1" applyAlignment="1" applyProtection="1">
      <alignment vertical="center"/>
      <protection locked="0" hidden="1"/>
    </xf>
    <xf numFmtId="0" fontId="66" fillId="0" borderId="0" xfId="0" applyFont="1" applyAlignment="1" applyProtection="1">
      <alignment horizontal="center" vertical="center"/>
      <protection locked="0" hidden="1"/>
    </xf>
    <xf numFmtId="0" fontId="66" fillId="0" borderId="10" xfId="0" applyFont="1" applyBorder="1" applyAlignment="1" applyProtection="1">
      <alignment horizontal="center" vertical="center"/>
      <protection locked="0" hidden="1"/>
    </xf>
    <xf numFmtId="0" fontId="66" fillId="0" borderId="49" xfId="0" applyFont="1" applyBorder="1" applyAlignment="1" applyProtection="1">
      <alignment horizontal="center" vertical="center"/>
      <protection locked="0" hidden="1"/>
    </xf>
    <xf numFmtId="1" fontId="66" fillId="0" borderId="10" xfId="0" applyNumberFormat="1" applyFont="1" applyBorder="1" applyAlignment="1" applyProtection="1">
      <alignment horizontal="center" vertical="center"/>
      <protection locked="0" hidden="1"/>
    </xf>
    <xf numFmtId="1" fontId="66" fillId="0" borderId="0" xfId="0" applyNumberFormat="1" applyFont="1" applyAlignment="1" applyProtection="1">
      <alignment horizontal="center" vertical="center"/>
      <protection locked="0" hidden="1"/>
    </xf>
    <xf numFmtId="0" fontId="66" fillId="0" borderId="0" xfId="0" applyFont="1" applyBorder="1" applyAlignment="1" applyProtection="1">
      <alignment horizontal="center" vertical="center"/>
      <protection locked="0" hidden="1"/>
    </xf>
    <xf numFmtId="1" fontId="66" fillId="0" borderId="0" xfId="0" applyNumberFormat="1" applyFont="1" applyBorder="1" applyAlignment="1" applyProtection="1">
      <alignment horizontal="center" vertical="center"/>
      <protection locked="0" hidden="1"/>
    </xf>
    <xf numFmtId="49" fontId="66" fillId="0" borderId="0" xfId="0" applyNumberFormat="1" applyFont="1" applyBorder="1" applyAlignment="1" applyProtection="1">
      <alignment horizontal="center" vertical="center"/>
      <protection locked="0" hidden="1"/>
    </xf>
    <xf numFmtId="9" fontId="66" fillId="0" borderId="0" xfId="0" applyNumberFormat="1" applyFont="1" applyAlignment="1" applyProtection="1">
      <alignment horizontal="center" vertical="center"/>
      <protection locked="0" hidden="1"/>
    </xf>
    <xf numFmtId="17" fontId="53" fillId="0" borderId="22" xfId="0" applyNumberFormat="1" applyFont="1" applyFill="1" applyBorder="1" applyAlignment="1" applyProtection="1">
      <alignment horizontal="center" vertical="center"/>
      <protection locked="0" hidden="1"/>
    </xf>
    <xf numFmtId="17" fontId="53" fillId="0" borderId="0" xfId="0" applyNumberFormat="1" applyFont="1" applyFill="1" applyBorder="1" applyAlignment="1" applyProtection="1">
      <alignment horizontal="center" vertical="center"/>
      <protection locked="0" hidden="1"/>
    </xf>
    <xf numFmtId="17" fontId="66" fillId="0" borderId="0" xfId="0" applyNumberFormat="1" applyFont="1" applyAlignment="1" applyProtection="1">
      <alignment horizontal="center" vertical="center"/>
      <protection locked="0" hidden="1"/>
    </xf>
    <xf numFmtId="0" fontId="66" fillId="0" borderId="0" xfId="0" applyNumberFormat="1" applyFont="1" applyBorder="1" applyAlignment="1" applyProtection="1">
      <alignment horizontal="center" vertical="center"/>
      <protection locked="0" hidden="1"/>
    </xf>
    <xf numFmtId="0" fontId="66" fillId="0" borderId="0" xfId="0" applyNumberFormat="1" applyFont="1" applyAlignment="1" applyProtection="1">
      <alignment horizontal="center" vertical="center"/>
      <protection locked="0" hidden="1"/>
    </xf>
    <xf numFmtId="0" fontId="66" fillId="0" borderId="0" xfId="0" applyFont="1" applyAlignment="1" applyProtection="1">
      <alignment horizontal="center" vertical="center"/>
      <protection hidden="1"/>
    </xf>
    <xf numFmtId="0" fontId="66" fillId="0" borderId="10" xfId="0" applyFont="1" applyBorder="1" applyAlignment="1" applyProtection="1">
      <alignment horizontal="center" vertical="center"/>
      <protection hidden="1"/>
    </xf>
    <xf numFmtId="1" fontId="66" fillId="0" borderId="10" xfId="0" applyNumberFormat="1" applyFont="1" applyBorder="1" applyAlignment="1" applyProtection="1">
      <alignment horizontal="center" vertical="center"/>
      <protection hidden="1"/>
    </xf>
    <xf numFmtId="9" fontId="66" fillId="0" borderId="0" xfId="0" applyNumberFormat="1" applyFont="1" applyAlignment="1" applyProtection="1">
      <alignment horizontal="center" vertical="center"/>
      <protection hidden="1"/>
    </xf>
    <xf numFmtId="17" fontId="53" fillId="0" borderId="22" xfId="0" applyNumberFormat="1" applyFont="1" applyFill="1" applyBorder="1" applyAlignment="1" applyProtection="1">
      <alignment horizontal="center" vertical="center"/>
      <protection hidden="1"/>
    </xf>
    <xf numFmtId="17" fontId="53" fillId="0" borderId="0" xfId="0" applyNumberFormat="1" applyFont="1" applyFill="1" applyBorder="1" applyAlignment="1" applyProtection="1">
      <alignment horizontal="center" vertical="center"/>
      <protection hidden="1"/>
    </xf>
    <xf numFmtId="17" fontId="66" fillId="0" borderId="0" xfId="0" applyNumberFormat="1" applyFont="1" applyAlignment="1" applyProtection="1">
      <alignment horizontal="center" vertical="center"/>
      <protection hidden="1"/>
    </xf>
    <xf numFmtId="17" fontId="66" fillId="0" borderId="0" xfId="0" applyNumberFormat="1" applyFont="1" applyAlignment="1" applyProtection="1">
      <alignment horizontal="center" vertical="center" wrapText="1"/>
      <protection hidden="1"/>
    </xf>
    <xf numFmtId="0" fontId="66" fillId="31" borderId="0" xfId="0" applyFont="1" applyFill="1" applyAlignment="1" applyProtection="1">
      <alignment horizontal="center" vertical="center"/>
      <protection hidden="1"/>
    </xf>
    <xf numFmtId="0" fontId="66" fillId="31" borderId="0" xfId="0" applyFont="1" applyFill="1" applyAlignment="1">
      <alignment horizontal="center" vertical="center"/>
    </xf>
    <xf numFmtId="0" fontId="53" fillId="31" borderId="0" xfId="0" applyFont="1" applyFill="1" applyAlignment="1">
      <alignment horizontal="center" vertical="center"/>
    </xf>
    <xf numFmtId="0" fontId="53" fillId="31" borderId="0" xfId="0" applyFont="1" applyFill="1" applyAlignment="1" applyProtection="1">
      <alignment horizontal="center" vertical="center"/>
      <protection hidden="1"/>
    </xf>
    <xf numFmtId="0" fontId="66" fillId="31" borderId="0" xfId="0" applyFont="1" applyFill="1" applyBorder="1" applyAlignment="1">
      <alignment horizontal="center" vertical="center"/>
    </xf>
    <xf numFmtId="0" fontId="66" fillId="31" borderId="0" xfId="0" applyFont="1" applyFill="1" applyAlignment="1" applyProtection="1">
      <alignment horizontal="center" vertical="center"/>
      <protection locked="0" hidden="1"/>
    </xf>
    <xf numFmtId="0" fontId="51" fillId="54" borderId="30" xfId="37" applyFont="1" applyFill="1" applyBorder="1" applyAlignment="1" applyProtection="1">
      <alignment horizontal="center" vertical="center"/>
      <protection hidden="1"/>
    </xf>
    <xf numFmtId="0" fontId="51" fillId="38" borderId="48" xfId="37" applyFont="1" applyFill="1" applyBorder="1" applyAlignment="1" applyProtection="1">
      <alignment horizontal="center" vertical="center"/>
      <protection hidden="1"/>
    </xf>
    <xf numFmtId="0" fontId="51" fillId="45" borderId="48" xfId="37" applyFont="1" applyFill="1" applyBorder="1" applyAlignment="1" applyProtection="1">
      <alignment horizontal="center" vertical="center"/>
      <protection hidden="1"/>
    </xf>
    <xf numFmtId="0" fontId="51" fillId="54" borderId="22" xfId="37" applyFont="1" applyFill="1" applyBorder="1" applyAlignment="1" applyProtection="1">
      <alignment horizontal="center" vertical="center"/>
      <protection hidden="1"/>
    </xf>
    <xf numFmtId="0" fontId="51" fillId="56" borderId="10" xfId="37" applyFont="1" applyFill="1" applyBorder="1" applyAlignment="1" applyProtection="1">
      <alignment horizontal="right" vertical="center"/>
      <protection hidden="1"/>
    </xf>
    <xf numFmtId="1" fontId="62" fillId="38" borderId="21" xfId="37" applyNumberFormat="1" applyFont="1" applyFill="1" applyBorder="1" applyAlignment="1" applyProtection="1">
      <alignment horizontal="right" vertical="center" indent="1"/>
      <protection hidden="1"/>
    </xf>
    <xf numFmtId="1" fontId="51" fillId="38" borderId="21" xfId="37" applyNumberFormat="1" applyFont="1" applyFill="1" applyBorder="1" applyAlignment="1" applyProtection="1">
      <alignment horizontal="right" vertical="center" indent="1"/>
      <protection hidden="1"/>
    </xf>
    <xf numFmtId="0" fontId="51" fillId="27" borderId="10" xfId="37" applyFont="1" applyFill="1" applyBorder="1" applyAlignment="1" applyProtection="1">
      <alignment horizontal="center" vertical="center"/>
      <protection hidden="1"/>
    </xf>
    <xf numFmtId="1" fontId="39" fillId="39" borderId="10" xfId="37" applyNumberFormat="1" applyFont="1" applyFill="1" applyBorder="1" applyAlignment="1" applyProtection="1">
      <alignment horizontal="center" vertical="center"/>
      <protection hidden="1"/>
    </xf>
    <xf numFmtId="0" fontId="62" fillId="56" borderId="10" xfId="37" applyFont="1" applyFill="1" applyBorder="1" applyAlignment="1" applyProtection="1">
      <alignment horizontal="right" vertical="center"/>
      <protection hidden="1"/>
    </xf>
    <xf numFmtId="1" fontId="62" fillId="38" borderId="21" xfId="37" applyNumberFormat="1" applyFont="1" applyFill="1" applyBorder="1" applyAlignment="1" applyProtection="1">
      <alignment vertical="center"/>
      <protection hidden="1"/>
    </xf>
    <xf numFmtId="0" fontId="51" fillId="47" borderId="10" xfId="37" applyFont="1" applyFill="1" applyBorder="1" applyAlignment="1" applyProtection="1">
      <alignment horizontal="center" vertical="center"/>
      <protection hidden="1"/>
    </xf>
    <xf numFmtId="9" fontId="51" fillId="47" borderId="10" xfId="37" applyNumberFormat="1" applyFont="1" applyFill="1" applyBorder="1" applyAlignment="1" applyProtection="1">
      <alignment horizontal="center" vertical="center"/>
      <protection hidden="1"/>
    </xf>
    <xf numFmtId="0" fontId="62" fillId="47" borderId="10" xfId="37" applyFont="1" applyFill="1" applyBorder="1" applyAlignment="1" applyProtection="1">
      <alignment horizontal="center" vertical="center" wrapText="1"/>
      <protection hidden="1"/>
    </xf>
    <xf numFmtId="1" fontId="51" fillId="47" borderId="10" xfId="37" applyNumberFormat="1" applyFont="1" applyFill="1" applyBorder="1" applyAlignment="1" applyProtection="1">
      <alignment horizontal="center" vertical="center" wrapText="1"/>
      <protection hidden="1"/>
    </xf>
    <xf numFmtId="0" fontId="51" fillId="56" borderId="28" xfId="37" applyFont="1" applyFill="1" applyBorder="1" applyAlignment="1" applyProtection="1">
      <alignment horizontal="right" vertical="center"/>
      <protection hidden="1"/>
    </xf>
    <xf numFmtId="1" fontId="51" fillId="38" borderId="29" xfId="37" applyNumberFormat="1" applyFont="1" applyFill="1" applyBorder="1" applyAlignment="1" applyProtection="1">
      <alignment horizontal="right" vertical="center" indent="1"/>
      <protection hidden="1"/>
    </xf>
    <xf numFmtId="0" fontId="62" fillId="44" borderId="0" xfId="37" applyFont="1" applyFill="1" applyBorder="1" applyAlignment="1" applyProtection="1">
      <alignment horizontal="right" vertical="center"/>
      <protection hidden="1"/>
    </xf>
    <xf numFmtId="0" fontId="51" fillId="44" borderId="0" xfId="37" applyFont="1" applyFill="1" applyBorder="1" applyAlignment="1" applyProtection="1">
      <alignment horizontal="right" vertical="center"/>
      <protection hidden="1"/>
    </xf>
    <xf numFmtId="2" fontId="51" fillId="44" borderId="0" xfId="37" applyNumberFormat="1" applyFont="1" applyFill="1" applyBorder="1" applyAlignment="1" applyProtection="1">
      <alignment horizontal="right" vertical="center"/>
      <protection hidden="1"/>
    </xf>
    <xf numFmtId="0" fontId="51" fillId="44" borderId="0" xfId="37" applyFont="1" applyFill="1" applyBorder="1" applyProtection="1">
      <protection hidden="1"/>
    </xf>
    <xf numFmtId="0" fontId="62" fillId="44" borderId="0" xfId="37" applyFont="1" applyFill="1" applyBorder="1" applyAlignment="1" applyProtection="1">
      <alignment horizontal="center" vertical="center"/>
      <protection hidden="1"/>
    </xf>
    <xf numFmtId="0" fontId="62" fillId="44" borderId="0" xfId="37" applyFont="1" applyFill="1" applyBorder="1" applyAlignment="1" applyProtection="1">
      <alignment horizontal="right"/>
      <protection hidden="1"/>
    </xf>
    <xf numFmtId="14" fontId="53" fillId="44" borderId="0" xfId="37" applyNumberFormat="1" applyFont="1" applyFill="1" applyBorder="1" applyAlignment="1" applyProtection="1">
      <alignment horizontal="right"/>
      <protection hidden="1"/>
    </xf>
    <xf numFmtId="0" fontId="53" fillId="38" borderId="0" xfId="0" applyFont="1" applyFill="1" applyAlignment="1">
      <alignment horizontal="center" vertical="center"/>
    </xf>
    <xf numFmtId="2" fontId="29" fillId="28" borderId="44" xfId="0" applyNumberFormat="1" applyFont="1" applyFill="1" applyBorder="1" applyAlignment="1" applyProtection="1">
      <alignment horizontal="center" vertical="center" wrapText="1"/>
      <protection hidden="1"/>
    </xf>
    <xf numFmtId="2" fontId="29" fillId="28" borderId="45" xfId="0" applyNumberFormat="1" applyFont="1" applyFill="1" applyBorder="1" applyAlignment="1" applyProtection="1">
      <alignment horizontal="center" vertical="center"/>
      <protection hidden="1"/>
    </xf>
    <xf numFmtId="2" fontId="29" fillId="28" borderId="46" xfId="0" applyNumberFormat="1" applyFont="1" applyFill="1" applyBorder="1" applyAlignment="1" applyProtection="1">
      <alignment horizontal="center" vertical="center"/>
      <protection hidden="1"/>
    </xf>
    <xf numFmtId="2" fontId="24" fillId="36" borderId="40" xfId="0" applyNumberFormat="1" applyFont="1" applyFill="1" applyBorder="1" applyAlignment="1" applyProtection="1">
      <alignment horizontal="center" vertical="center"/>
      <protection hidden="1"/>
    </xf>
    <xf numFmtId="2" fontId="24" fillId="36" borderId="41" xfId="0" applyNumberFormat="1" applyFont="1" applyFill="1" applyBorder="1" applyAlignment="1" applyProtection="1">
      <alignment horizontal="center" vertical="center"/>
      <protection hidden="1"/>
    </xf>
    <xf numFmtId="2" fontId="24" fillId="36" borderId="42" xfId="0" applyNumberFormat="1" applyFont="1" applyFill="1" applyBorder="1" applyAlignment="1" applyProtection="1">
      <alignment horizontal="center" vertical="center"/>
      <protection hidden="1"/>
    </xf>
    <xf numFmtId="1" fontId="21" fillId="32" borderId="37" xfId="0" applyNumberFormat="1" applyFont="1" applyFill="1" applyBorder="1" applyAlignment="1" applyProtection="1">
      <alignment horizontal="center" vertical="center" wrapText="1"/>
      <protection hidden="1"/>
    </xf>
    <xf numFmtId="1" fontId="21" fillId="33" borderId="37" xfId="0" applyNumberFormat="1" applyFont="1" applyFill="1" applyBorder="1" applyAlignment="1" applyProtection="1">
      <alignment horizontal="center" vertical="center" wrapText="1"/>
      <protection hidden="1"/>
    </xf>
    <xf numFmtId="2" fontId="21" fillId="24" borderId="43" xfId="0" applyNumberFormat="1" applyFont="1" applyFill="1" applyBorder="1" applyAlignment="1" applyProtection="1">
      <alignment horizontal="right" indent="1"/>
      <protection hidden="1"/>
    </xf>
    <xf numFmtId="2" fontId="21" fillId="24" borderId="0" xfId="0" applyNumberFormat="1" applyFont="1" applyFill="1" applyBorder="1" applyAlignment="1" applyProtection="1">
      <alignment horizontal="right" indent="1"/>
      <protection hidden="1"/>
    </xf>
    <xf numFmtId="2" fontId="21" fillId="24" borderId="47" xfId="0" applyNumberFormat="1" applyFont="1" applyFill="1" applyBorder="1" applyAlignment="1" applyProtection="1">
      <alignment horizontal="right" indent="1"/>
      <protection hidden="1"/>
    </xf>
    <xf numFmtId="2" fontId="21" fillId="24" borderId="17" xfId="0" applyNumberFormat="1" applyFont="1" applyFill="1" applyBorder="1" applyAlignment="1" applyProtection="1">
      <alignment horizontal="right" indent="1"/>
      <protection hidden="1"/>
    </xf>
    <xf numFmtId="2" fontId="21" fillId="33" borderId="37" xfId="0" applyNumberFormat="1" applyFont="1" applyFill="1" applyBorder="1" applyAlignment="1" applyProtection="1">
      <alignment horizontal="center" vertical="center"/>
      <protection hidden="1"/>
    </xf>
    <xf numFmtId="2" fontId="22" fillId="34" borderId="10" xfId="0" applyNumberFormat="1" applyFont="1" applyFill="1" applyBorder="1" applyAlignment="1" applyProtection="1">
      <alignment horizontal="center" textRotation="90"/>
      <protection hidden="1"/>
    </xf>
    <xf numFmtId="2" fontId="22" fillId="38" borderId="10" xfId="0" applyNumberFormat="1" applyFont="1" applyFill="1" applyBorder="1" applyAlignment="1" applyProtection="1">
      <alignment horizontal="center" textRotation="90"/>
      <protection hidden="1"/>
    </xf>
    <xf numFmtId="2" fontId="21" fillId="38" borderId="10" xfId="0" applyNumberFormat="1" applyFont="1" applyFill="1" applyBorder="1" applyAlignment="1" applyProtection="1">
      <alignment horizontal="center" textRotation="90"/>
      <protection hidden="1"/>
    </xf>
    <xf numFmtId="2" fontId="21" fillId="34" borderId="10" xfId="0" applyNumberFormat="1" applyFont="1" applyFill="1" applyBorder="1" applyAlignment="1" applyProtection="1">
      <alignment horizontal="center" textRotation="90"/>
      <protection hidden="1"/>
    </xf>
    <xf numFmtId="2" fontId="26" fillId="30" borderId="40" xfId="0" applyNumberFormat="1" applyFont="1" applyFill="1" applyBorder="1" applyAlignment="1" applyProtection="1">
      <alignment horizontal="center" vertical="center"/>
      <protection hidden="1"/>
    </xf>
    <xf numFmtId="2" fontId="26" fillId="30" borderId="41" xfId="0" applyNumberFormat="1" applyFont="1" applyFill="1" applyBorder="1" applyAlignment="1" applyProtection="1">
      <alignment horizontal="center" vertical="center"/>
      <protection hidden="1"/>
    </xf>
    <xf numFmtId="2" fontId="26" fillId="30" borderId="42" xfId="0" applyNumberFormat="1" applyFont="1" applyFill="1" applyBorder="1" applyAlignment="1" applyProtection="1">
      <alignment horizontal="center" vertical="center"/>
      <protection hidden="1"/>
    </xf>
    <xf numFmtId="2" fontId="26" fillId="30" borderId="43" xfId="0" applyNumberFormat="1" applyFont="1" applyFill="1" applyBorder="1" applyAlignment="1" applyProtection="1">
      <alignment horizontal="center" vertical="center"/>
      <protection hidden="1"/>
    </xf>
    <xf numFmtId="2" fontId="26" fillId="30" borderId="0" xfId="0" applyNumberFormat="1" applyFont="1" applyFill="1" applyBorder="1" applyAlignment="1" applyProtection="1">
      <alignment horizontal="center" vertical="center"/>
      <protection hidden="1"/>
    </xf>
    <xf numFmtId="2" fontId="26" fillId="30" borderId="37" xfId="0" applyNumberFormat="1" applyFont="1" applyFill="1" applyBorder="1" applyAlignment="1" applyProtection="1">
      <alignment horizontal="center" vertical="center"/>
      <protection hidden="1"/>
    </xf>
    <xf numFmtId="2" fontId="26" fillId="30" borderId="44" xfId="0" applyNumberFormat="1" applyFont="1" applyFill="1" applyBorder="1" applyAlignment="1" applyProtection="1">
      <alignment horizontal="center" vertical="center"/>
      <protection hidden="1"/>
    </xf>
    <xf numFmtId="2" fontId="26" fillId="30" borderId="45" xfId="0" applyNumberFormat="1" applyFont="1" applyFill="1" applyBorder="1" applyAlignment="1" applyProtection="1">
      <alignment horizontal="center" vertical="center"/>
      <protection hidden="1"/>
    </xf>
    <xf numFmtId="2" fontId="26" fillId="30" borderId="46" xfId="0" applyNumberFormat="1" applyFont="1" applyFill="1" applyBorder="1" applyAlignment="1" applyProtection="1">
      <alignment horizontal="center" vertical="center"/>
      <protection hidden="1"/>
    </xf>
    <xf numFmtId="2" fontId="22" fillId="43" borderId="10" xfId="0" applyNumberFormat="1" applyFont="1" applyFill="1" applyBorder="1" applyAlignment="1" applyProtection="1">
      <alignment horizontal="center" textRotation="90"/>
      <protection hidden="1"/>
    </xf>
    <xf numFmtId="0" fontId="61" fillId="51" borderId="36" xfId="0" applyNumberFormat="1" applyFont="1" applyFill="1" applyBorder="1" applyAlignment="1" applyProtection="1">
      <alignment horizontal="center" vertical="top"/>
      <protection hidden="1"/>
    </xf>
    <xf numFmtId="0" fontId="61" fillId="51" borderId="0" xfId="0" applyNumberFormat="1" applyFont="1" applyFill="1" applyBorder="1" applyAlignment="1" applyProtection="1">
      <alignment horizontal="center" vertical="top"/>
      <protection hidden="1"/>
    </xf>
    <xf numFmtId="0" fontId="61" fillId="51" borderId="35" xfId="0" applyNumberFormat="1" applyFont="1" applyFill="1" applyBorder="1" applyAlignment="1" applyProtection="1">
      <alignment horizontal="center" vertical="top"/>
      <protection hidden="1"/>
    </xf>
    <xf numFmtId="0" fontId="42" fillId="31" borderId="0" xfId="0" applyNumberFormat="1" applyFont="1" applyFill="1" applyBorder="1" applyAlignment="1" applyProtection="1">
      <alignment horizontal="left" vertical="center" indent="8"/>
      <protection hidden="1"/>
    </xf>
    <xf numFmtId="0" fontId="42" fillId="31" borderId="0" xfId="0" applyNumberFormat="1" applyFont="1" applyFill="1" applyBorder="1" applyAlignment="1" applyProtection="1">
      <alignment horizontal="left" vertical="center" indent="6"/>
      <protection hidden="1"/>
    </xf>
    <xf numFmtId="0" fontId="53" fillId="41" borderId="12" xfId="0" applyNumberFormat="1" applyFont="1" applyFill="1" applyBorder="1" applyAlignment="1" applyProtection="1">
      <alignment horizontal="left" vertical="center" indent="1"/>
      <protection hidden="1"/>
    </xf>
    <xf numFmtId="0" fontId="53" fillId="41" borderId="13" xfId="0" applyNumberFormat="1" applyFont="1" applyFill="1" applyBorder="1" applyAlignment="1" applyProtection="1">
      <alignment horizontal="left" vertical="center" indent="1"/>
      <protection hidden="1"/>
    </xf>
    <xf numFmtId="0" fontId="53" fillId="41" borderId="14" xfId="0" applyNumberFormat="1" applyFont="1" applyFill="1" applyBorder="1" applyAlignment="1" applyProtection="1">
      <alignment horizontal="left" vertical="center" indent="1"/>
      <protection hidden="1"/>
    </xf>
    <xf numFmtId="0" fontId="53" fillId="40" borderId="11" xfId="0" applyNumberFormat="1" applyFont="1" applyFill="1" applyBorder="1" applyAlignment="1" applyProtection="1">
      <alignment horizontal="left" vertical="center" indent="3"/>
      <protection hidden="1"/>
    </xf>
    <xf numFmtId="1" fontId="53" fillId="41" borderId="12" xfId="0" applyNumberFormat="1" applyFont="1" applyFill="1" applyBorder="1" applyAlignment="1" applyProtection="1">
      <alignment horizontal="left" vertical="center" indent="1"/>
      <protection hidden="1"/>
    </xf>
    <xf numFmtId="1" fontId="53" fillId="41" borderId="13" xfId="0" applyNumberFormat="1" applyFont="1" applyFill="1" applyBorder="1" applyAlignment="1" applyProtection="1">
      <alignment horizontal="left" vertical="center" indent="1"/>
      <protection hidden="1"/>
    </xf>
    <xf numFmtId="1" fontId="53" fillId="41" borderId="14" xfId="0" applyNumberFormat="1" applyFont="1" applyFill="1" applyBorder="1" applyAlignment="1" applyProtection="1">
      <alignment horizontal="left" vertical="center" indent="1"/>
      <protection hidden="1"/>
    </xf>
    <xf numFmtId="0" fontId="53" fillId="40" borderId="11" xfId="0" applyNumberFormat="1" applyFont="1" applyFill="1" applyBorder="1" applyAlignment="1" applyProtection="1">
      <alignment horizontal="center" vertical="center"/>
      <protection hidden="1"/>
    </xf>
    <xf numFmtId="0" fontId="53" fillId="41" borderId="12" xfId="0" applyNumberFormat="1" applyFont="1" applyFill="1" applyBorder="1" applyAlignment="1" applyProtection="1">
      <alignment horizontal="left" vertical="center" wrapText="1" indent="1"/>
      <protection locked="0" hidden="1"/>
    </xf>
    <xf numFmtId="0" fontId="53" fillId="41" borderId="13" xfId="0" applyNumberFormat="1" applyFont="1" applyFill="1" applyBorder="1" applyAlignment="1" applyProtection="1">
      <alignment horizontal="left" vertical="center" wrapText="1" indent="1"/>
      <protection locked="0" hidden="1"/>
    </xf>
    <xf numFmtId="0" fontId="53" fillId="41" borderId="14" xfId="0" applyNumberFormat="1" applyFont="1" applyFill="1" applyBorder="1" applyAlignment="1" applyProtection="1">
      <alignment horizontal="left" vertical="center" wrapText="1" indent="1"/>
      <protection locked="0" hidden="1"/>
    </xf>
    <xf numFmtId="0" fontId="35" fillId="31" borderId="17" xfId="0" applyNumberFormat="1" applyFont="1" applyFill="1" applyBorder="1" applyAlignment="1" applyProtection="1">
      <alignment horizontal="center" vertical="center"/>
      <protection hidden="1"/>
    </xf>
    <xf numFmtId="0" fontId="42" fillId="31" borderId="0" xfId="0" applyNumberFormat="1" applyFont="1" applyFill="1" applyBorder="1" applyAlignment="1" applyProtection="1">
      <alignment horizontal="left" vertical="center" indent="4"/>
      <protection hidden="1"/>
    </xf>
    <xf numFmtId="0" fontId="53" fillId="40" borderId="0" xfId="0" applyNumberFormat="1" applyFont="1" applyFill="1" applyBorder="1" applyAlignment="1" applyProtection="1">
      <alignment horizontal="center" vertical="center"/>
      <protection hidden="1"/>
    </xf>
    <xf numFmtId="164" fontId="52" fillId="40" borderId="0" xfId="0" applyNumberFormat="1" applyFont="1" applyFill="1" applyBorder="1" applyAlignment="1" applyProtection="1">
      <alignment horizontal="center" vertical="center"/>
      <protection hidden="1"/>
    </xf>
    <xf numFmtId="0" fontId="49" fillId="39" borderId="12" xfId="0" applyNumberFormat="1" applyFont="1" applyFill="1" applyBorder="1" applyAlignment="1" applyProtection="1">
      <alignment horizontal="center" vertical="center"/>
      <protection hidden="1"/>
    </xf>
    <xf numFmtId="0" fontId="49" fillId="39" borderId="13" xfId="0" applyNumberFormat="1" applyFont="1" applyFill="1" applyBorder="1" applyAlignment="1" applyProtection="1">
      <alignment horizontal="center" vertical="center"/>
      <protection hidden="1"/>
    </xf>
    <xf numFmtId="0" fontId="49" fillId="39" borderId="14" xfId="0" applyNumberFormat="1" applyFont="1" applyFill="1" applyBorder="1" applyAlignment="1" applyProtection="1">
      <alignment horizontal="center" vertical="center"/>
      <protection hidden="1"/>
    </xf>
    <xf numFmtId="0" fontId="50" fillId="40" borderId="12" xfId="0" applyNumberFormat="1" applyFont="1" applyFill="1" applyBorder="1" applyAlignment="1" applyProtection="1">
      <alignment horizontal="center" vertical="center"/>
      <protection hidden="1"/>
    </xf>
    <xf numFmtId="0" fontId="50" fillId="40" borderId="13" xfId="0" applyNumberFormat="1" applyFont="1" applyFill="1" applyBorder="1" applyAlignment="1" applyProtection="1">
      <alignment horizontal="center" vertical="center"/>
      <protection hidden="1"/>
    </xf>
    <xf numFmtId="0" fontId="50" fillId="40" borderId="14" xfId="0" applyNumberFormat="1" applyFont="1" applyFill="1" applyBorder="1" applyAlignment="1" applyProtection="1">
      <alignment horizontal="center" vertical="center"/>
      <protection hidden="1"/>
    </xf>
    <xf numFmtId="0" fontId="40" fillId="43" borderId="12" xfId="0" applyNumberFormat="1" applyFont="1" applyFill="1" applyBorder="1" applyAlignment="1" applyProtection="1">
      <alignment horizontal="center" vertical="center"/>
      <protection hidden="1"/>
    </xf>
    <xf numFmtId="0" fontId="40" fillId="43" borderId="14" xfId="0" applyNumberFormat="1" applyFont="1" applyFill="1" applyBorder="1" applyAlignment="1" applyProtection="1">
      <alignment horizontal="center" vertical="center"/>
      <protection hidden="1"/>
    </xf>
    <xf numFmtId="0" fontId="41" fillId="43" borderId="12" xfId="0" applyNumberFormat="1" applyFont="1" applyFill="1" applyBorder="1" applyAlignment="1" applyProtection="1">
      <alignment horizontal="center" vertical="center"/>
      <protection hidden="1"/>
    </xf>
    <xf numFmtId="0" fontId="41" fillId="43" borderId="14" xfId="0" applyNumberFormat="1" applyFont="1" applyFill="1" applyBorder="1" applyAlignment="1" applyProtection="1">
      <alignment horizontal="center" vertical="center"/>
      <protection hidden="1"/>
    </xf>
    <xf numFmtId="0" fontId="33" fillId="31" borderId="17" xfId="0" applyNumberFormat="1" applyFont="1" applyFill="1" applyBorder="1" applyAlignment="1" applyProtection="1">
      <alignment horizontal="center" vertical="top"/>
      <protection hidden="1"/>
    </xf>
    <xf numFmtId="0" fontId="33" fillId="41" borderId="49" xfId="0" applyNumberFormat="1" applyFont="1" applyFill="1" applyBorder="1" applyAlignment="1" applyProtection="1">
      <alignment horizontal="center" vertical="center" wrapText="1"/>
      <protection hidden="1"/>
    </xf>
    <xf numFmtId="0" fontId="33" fillId="41" borderId="15" xfId="0" applyNumberFormat="1" applyFont="1" applyFill="1" applyBorder="1" applyAlignment="1" applyProtection="1">
      <alignment horizontal="center" vertical="center" wrapText="1"/>
      <protection hidden="1"/>
    </xf>
    <xf numFmtId="0" fontId="40" fillId="31" borderId="0" xfId="0" applyNumberFormat="1" applyFont="1" applyFill="1" applyBorder="1" applyAlignment="1" applyProtection="1">
      <alignment horizontal="center" vertical="center"/>
      <protection hidden="1"/>
    </xf>
    <xf numFmtId="0" fontId="51" fillId="54" borderId="22" xfId="37" applyFont="1" applyFill="1" applyBorder="1" applyAlignment="1" applyProtection="1">
      <alignment horizontal="center" vertical="top"/>
      <protection hidden="1"/>
    </xf>
    <xf numFmtId="0" fontId="51" fillId="54" borderId="10" xfId="37" applyFont="1" applyFill="1" applyBorder="1" applyAlignment="1" applyProtection="1">
      <alignment horizontal="left" vertical="center"/>
      <protection hidden="1"/>
    </xf>
    <xf numFmtId="0" fontId="51" fillId="54" borderId="10" xfId="37" applyFont="1" applyFill="1" applyBorder="1" applyAlignment="1" applyProtection="1">
      <alignment horizontal="center" vertical="center"/>
      <protection hidden="1"/>
    </xf>
    <xf numFmtId="1" fontId="51" fillId="54" borderId="12" xfId="37" applyNumberFormat="1" applyFont="1" applyFill="1" applyBorder="1" applyAlignment="1" applyProtection="1">
      <alignment horizontal="center" vertical="center"/>
      <protection hidden="1"/>
    </xf>
    <xf numFmtId="1" fontId="51" fillId="54" borderId="13" xfId="37" applyNumberFormat="1" applyFont="1" applyFill="1" applyBorder="1" applyAlignment="1" applyProtection="1">
      <alignment horizontal="center" vertical="center"/>
      <protection hidden="1"/>
    </xf>
    <xf numFmtId="1" fontId="51" fillId="54" borderId="14" xfId="37" applyNumberFormat="1" applyFont="1" applyFill="1" applyBorder="1" applyAlignment="1" applyProtection="1">
      <alignment horizontal="center" vertical="center"/>
      <protection hidden="1"/>
    </xf>
    <xf numFmtId="0" fontId="51" fillId="54" borderId="12" xfId="37" applyFont="1" applyFill="1" applyBorder="1" applyAlignment="1" applyProtection="1">
      <alignment horizontal="center" vertical="center"/>
      <protection hidden="1"/>
    </xf>
    <xf numFmtId="0" fontId="51" fillId="54" borderId="13" xfId="37" applyFont="1" applyFill="1" applyBorder="1" applyAlignment="1" applyProtection="1">
      <alignment horizontal="center" vertical="center"/>
      <protection hidden="1"/>
    </xf>
    <xf numFmtId="0" fontId="51" fillId="54" borderId="14" xfId="37" applyFont="1" applyFill="1" applyBorder="1" applyAlignment="1" applyProtection="1">
      <alignment horizontal="center" vertical="center"/>
      <protection hidden="1"/>
    </xf>
    <xf numFmtId="0" fontId="51" fillId="54" borderId="18" xfId="37" applyFont="1" applyFill="1" applyBorder="1" applyAlignment="1" applyProtection="1">
      <alignment horizontal="left" vertical="center" wrapText="1"/>
      <protection hidden="1"/>
    </xf>
    <xf numFmtId="0" fontId="51" fillId="54" borderId="19" xfId="37" applyFont="1" applyFill="1" applyBorder="1" applyAlignment="1" applyProtection="1">
      <alignment horizontal="left" vertical="center" wrapText="1"/>
      <protection hidden="1"/>
    </xf>
    <xf numFmtId="0" fontId="51" fillId="54" borderId="16" xfId="37" applyFont="1" applyFill="1" applyBorder="1" applyAlignment="1" applyProtection="1">
      <alignment horizontal="left" vertical="center" wrapText="1"/>
      <protection hidden="1"/>
    </xf>
    <xf numFmtId="0" fontId="51" fillId="54" borderId="20" xfId="37" applyFont="1" applyFill="1" applyBorder="1" applyAlignment="1" applyProtection="1">
      <alignment horizontal="left" vertical="center" wrapText="1"/>
      <protection hidden="1"/>
    </xf>
    <xf numFmtId="0" fontId="65" fillId="0" borderId="0" xfId="37" applyFont="1" applyFill="1" applyAlignment="1">
      <alignment horizontal="center"/>
    </xf>
    <xf numFmtId="1" fontId="51" fillId="54" borderId="10" xfId="37" applyNumberFormat="1" applyFont="1" applyFill="1" applyBorder="1" applyAlignment="1" applyProtection="1">
      <alignment horizontal="center" vertical="center"/>
      <protection hidden="1"/>
    </xf>
    <xf numFmtId="0" fontId="51" fillId="55" borderId="10" xfId="37" applyFont="1" applyFill="1" applyBorder="1" applyAlignment="1" applyProtection="1">
      <alignment horizontal="center" vertical="center"/>
      <protection hidden="1"/>
    </xf>
    <xf numFmtId="0" fontId="51" fillId="55" borderId="21" xfId="37" applyFont="1" applyFill="1" applyBorder="1" applyAlignment="1" applyProtection="1">
      <alignment horizontal="center" vertical="center"/>
      <protection hidden="1"/>
    </xf>
    <xf numFmtId="0" fontId="51" fillId="54" borderId="10" xfId="37" applyFont="1" applyFill="1" applyBorder="1" applyAlignment="1" applyProtection="1">
      <alignment horizontal="center" vertical="top"/>
      <protection hidden="1"/>
    </xf>
    <xf numFmtId="0" fontId="51" fillId="54" borderId="10" xfId="37" applyFont="1" applyFill="1" applyBorder="1" applyAlignment="1" applyProtection="1">
      <alignment horizontal="left" vertical="center" indent="29"/>
      <protection hidden="1"/>
    </xf>
    <xf numFmtId="0" fontId="51" fillId="54" borderId="10" xfId="37" applyFont="1" applyFill="1" applyBorder="1" applyAlignment="1" applyProtection="1">
      <alignment horizontal="left" vertical="center" indent="31"/>
      <protection hidden="1"/>
    </xf>
    <xf numFmtId="0" fontId="51" fillId="39" borderId="12" xfId="37" applyFont="1" applyFill="1" applyBorder="1" applyAlignment="1" applyProtection="1">
      <alignment horizontal="left" vertical="center"/>
      <protection hidden="1"/>
    </xf>
    <xf numFmtId="0" fontId="51" fillId="39" borderId="13" xfId="37" applyFont="1" applyFill="1" applyBorder="1" applyAlignment="1" applyProtection="1">
      <alignment horizontal="left" vertical="center"/>
      <protection hidden="1"/>
    </xf>
    <xf numFmtId="0" fontId="51" fillId="39" borderId="14" xfId="37" applyFont="1" applyFill="1" applyBorder="1" applyAlignment="1" applyProtection="1">
      <alignment horizontal="left" vertical="center"/>
      <protection hidden="1"/>
    </xf>
    <xf numFmtId="0" fontId="51" fillId="39" borderId="10" xfId="37" applyFont="1" applyFill="1" applyBorder="1" applyAlignment="1" applyProtection="1">
      <alignment horizontal="left" vertical="center"/>
      <protection hidden="1"/>
    </xf>
    <xf numFmtId="0" fontId="62" fillId="47" borderId="10" xfId="37" applyFont="1" applyFill="1" applyBorder="1" applyAlignment="1" applyProtection="1">
      <alignment horizontal="left" vertical="center"/>
      <protection hidden="1"/>
    </xf>
    <xf numFmtId="0" fontId="48" fillId="53" borderId="40" xfId="37" applyFont="1" applyFill="1" applyBorder="1" applyAlignment="1" applyProtection="1">
      <alignment horizontal="center" vertical="center"/>
      <protection hidden="1"/>
    </xf>
    <xf numFmtId="0" fontId="48" fillId="53" borderId="41" xfId="37" applyFont="1" applyFill="1" applyBorder="1" applyAlignment="1" applyProtection="1">
      <alignment horizontal="center" vertical="center"/>
      <protection hidden="1"/>
    </xf>
    <xf numFmtId="0" fontId="48" fillId="53" borderId="42" xfId="37" applyFont="1" applyFill="1" applyBorder="1" applyAlignment="1" applyProtection="1">
      <alignment horizontal="center" vertical="center"/>
      <protection hidden="1"/>
    </xf>
    <xf numFmtId="0" fontId="53" fillId="53" borderId="44" xfId="37" applyFont="1" applyFill="1" applyBorder="1" applyAlignment="1" applyProtection="1">
      <alignment horizontal="center" vertical="center"/>
      <protection hidden="1"/>
    </xf>
    <xf numFmtId="0" fontId="53" fillId="53" borderId="45" xfId="37" applyFont="1" applyFill="1" applyBorder="1" applyAlignment="1" applyProtection="1">
      <alignment horizontal="center" vertical="center"/>
      <protection hidden="1"/>
    </xf>
    <xf numFmtId="0" fontId="53" fillId="53" borderId="46" xfId="37" applyFont="1" applyFill="1" applyBorder="1" applyAlignment="1" applyProtection="1">
      <alignment horizontal="center" vertical="center"/>
      <protection hidden="1"/>
    </xf>
    <xf numFmtId="0" fontId="51" fillId="38" borderId="31" xfId="37" applyFont="1" applyFill="1" applyBorder="1" applyAlignment="1" applyProtection="1">
      <alignment horizontal="center" vertical="center"/>
      <protection hidden="1"/>
    </xf>
    <xf numFmtId="0" fontId="51" fillId="38" borderId="32" xfId="37" applyFont="1" applyFill="1" applyBorder="1" applyAlignment="1" applyProtection="1">
      <alignment horizontal="center" vertical="center"/>
      <protection hidden="1"/>
    </xf>
    <xf numFmtId="0" fontId="51" fillId="31" borderId="33" xfId="37" applyFont="1" applyFill="1" applyBorder="1" applyAlignment="1" applyProtection="1">
      <alignment horizontal="center" vertical="center"/>
      <protection hidden="1"/>
    </xf>
    <xf numFmtId="0" fontId="51" fillId="31" borderId="34" xfId="37" applyFont="1" applyFill="1" applyBorder="1" applyAlignment="1" applyProtection="1">
      <alignment horizontal="center" vertical="center"/>
      <protection hidden="1"/>
    </xf>
    <xf numFmtId="0" fontId="51" fillId="57" borderId="15" xfId="37" applyFont="1" applyFill="1" applyBorder="1" applyAlignment="1" applyProtection="1">
      <alignment horizontal="left" vertical="center"/>
      <protection hidden="1"/>
    </xf>
    <xf numFmtId="0" fontId="51" fillId="57" borderId="10" xfId="37" applyFont="1" applyFill="1" applyBorder="1" applyAlignment="1" applyProtection="1">
      <alignment horizontal="left" vertical="center"/>
      <protection hidden="1"/>
    </xf>
    <xf numFmtId="0" fontId="51" fillId="57" borderId="10" xfId="37" applyFont="1" applyFill="1" applyBorder="1" applyAlignment="1" applyProtection="1">
      <alignment horizontal="right" vertical="center"/>
      <protection hidden="1"/>
    </xf>
    <xf numFmtId="0" fontId="51" fillId="41" borderId="10" xfId="37" applyFont="1" applyFill="1" applyBorder="1" applyAlignment="1" applyProtection="1">
      <alignment horizontal="right" vertical="center" indent="1"/>
      <protection hidden="1"/>
    </xf>
    <xf numFmtId="0" fontId="51" fillId="41" borderId="12" xfId="37" applyFont="1" applyFill="1" applyBorder="1" applyAlignment="1" applyProtection="1">
      <alignment horizontal="left" vertical="center"/>
      <protection hidden="1"/>
    </xf>
    <xf numFmtId="0" fontId="51" fillId="41" borderId="13" xfId="37" applyFont="1" applyFill="1" applyBorder="1" applyAlignment="1" applyProtection="1">
      <alignment horizontal="left" vertical="center"/>
      <protection hidden="1"/>
    </xf>
    <xf numFmtId="1" fontId="51" fillId="41" borderId="10" xfId="37" applyNumberFormat="1" applyFont="1" applyFill="1" applyBorder="1" applyAlignment="1" applyProtection="1">
      <alignment horizontal="center" vertical="center"/>
      <protection hidden="1"/>
    </xf>
    <xf numFmtId="0" fontId="51" fillId="41" borderId="31" xfId="38" applyFont="1" applyFill="1" applyBorder="1" applyAlignment="1" applyProtection="1">
      <alignment horizontal="left" vertical="center" indent="1"/>
      <protection hidden="1"/>
    </xf>
    <xf numFmtId="0" fontId="51" fillId="41" borderId="32" xfId="38" applyFont="1" applyFill="1" applyBorder="1" applyAlignment="1" applyProtection="1">
      <alignment horizontal="left" vertical="center" indent="1"/>
      <protection hidden="1"/>
    </xf>
    <xf numFmtId="0" fontId="51" fillId="41" borderId="33" xfId="38" applyFont="1" applyFill="1" applyBorder="1" applyAlignment="1" applyProtection="1">
      <alignment horizontal="left" vertical="center" indent="1"/>
      <protection hidden="1"/>
    </xf>
    <xf numFmtId="0" fontId="51" fillId="31" borderId="32" xfId="37" applyFont="1" applyFill="1" applyBorder="1" applyAlignment="1" applyProtection="1">
      <alignment horizontal="left" vertical="center" indent="1"/>
      <protection hidden="1"/>
    </xf>
    <xf numFmtId="0" fontId="51" fillId="54" borderId="23" xfId="37" applyFont="1" applyFill="1" applyBorder="1" applyAlignment="1" applyProtection="1">
      <alignment horizontal="center" vertical="top"/>
      <protection hidden="1"/>
    </xf>
    <xf numFmtId="0" fontId="51" fillId="54" borderId="24" xfId="37" applyFont="1" applyFill="1" applyBorder="1" applyAlignment="1" applyProtection="1">
      <alignment horizontal="center" vertical="top"/>
      <protection hidden="1"/>
    </xf>
    <xf numFmtId="0" fontId="51" fillId="54" borderId="25" xfId="37" applyFont="1" applyFill="1" applyBorder="1" applyAlignment="1" applyProtection="1">
      <alignment horizontal="center" vertical="top"/>
      <protection hidden="1"/>
    </xf>
    <xf numFmtId="0" fontId="51" fillId="55" borderId="18" xfId="37" applyFont="1" applyFill="1" applyBorder="1" applyAlignment="1" applyProtection="1">
      <alignment horizontal="center" vertical="center"/>
      <protection hidden="1"/>
    </xf>
    <xf numFmtId="0" fontId="51" fillId="55" borderId="39" xfId="37" applyFont="1" applyFill="1" applyBorder="1" applyAlignment="1" applyProtection="1">
      <alignment horizontal="center" vertical="center"/>
      <protection hidden="1"/>
    </xf>
    <xf numFmtId="0" fontId="51" fillId="55" borderId="16" xfId="37" applyFont="1" applyFill="1" applyBorder="1" applyAlignment="1" applyProtection="1">
      <alignment horizontal="center" vertical="center"/>
      <protection hidden="1"/>
    </xf>
    <xf numFmtId="0" fontId="51" fillId="55" borderId="38" xfId="37" applyFont="1" applyFill="1" applyBorder="1" applyAlignment="1" applyProtection="1">
      <alignment horizontal="center" vertical="center"/>
      <protection hidden="1"/>
    </xf>
    <xf numFmtId="0" fontId="62" fillId="41" borderId="10" xfId="37" applyFont="1" applyFill="1" applyBorder="1" applyAlignment="1" applyProtection="1">
      <alignment horizontal="left" vertical="center"/>
      <protection hidden="1"/>
    </xf>
    <xf numFmtId="0" fontId="62" fillId="41" borderId="21" xfId="37" applyFont="1" applyFill="1" applyBorder="1" applyAlignment="1" applyProtection="1">
      <alignment horizontal="left" vertical="center"/>
      <protection hidden="1"/>
    </xf>
    <xf numFmtId="0" fontId="51" fillId="41" borderId="10" xfId="37" applyFont="1" applyFill="1" applyBorder="1" applyAlignment="1" applyProtection="1">
      <alignment horizontal="left" vertical="center"/>
      <protection hidden="1"/>
    </xf>
    <xf numFmtId="0" fontId="51" fillId="41" borderId="21" xfId="37" applyFont="1" applyFill="1" applyBorder="1" applyAlignment="1" applyProtection="1">
      <alignment horizontal="left" vertical="center"/>
      <protection hidden="1"/>
    </xf>
    <xf numFmtId="0" fontId="51" fillId="39" borderId="10" xfId="37" applyFont="1" applyFill="1" applyBorder="1" applyAlignment="1" applyProtection="1">
      <alignment horizontal="left" vertical="center" wrapText="1"/>
      <protection hidden="1"/>
    </xf>
    <xf numFmtId="0" fontId="51" fillId="39" borderId="10" xfId="37" applyFont="1" applyFill="1" applyBorder="1" applyAlignment="1" applyProtection="1">
      <alignment vertical="center"/>
      <protection hidden="1"/>
    </xf>
    <xf numFmtId="0" fontId="62" fillId="54" borderId="12" xfId="37" applyFont="1" applyFill="1" applyBorder="1" applyAlignment="1" applyProtection="1">
      <alignment horizontal="right" vertical="center" indent="1"/>
      <protection hidden="1"/>
    </xf>
    <xf numFmtId="0" fontId="62" fillId="54" borderId="13" xfId="37" applyFont="1" applyFill="1" applyBorder="1" applyAlignment="1" applyProtection="1">
      <alignment horizontal="right" vertical="center" indent="1"/>
      <protection hidden="1"/>
    </xf>
    <xf numFmtId="0" fontId="62" fillId="54" borderId="14" xfId="37" applyFont="1" applyFill="1" applyBorder="1" applyAlignment="1" applyProtection="1">
      <alignment horizontal="right" vertical="center" indent="1"/>
      <protection hidden="1"/>
    </xf>
    <xf numFmtId="0" fontId="51" fillId="55" borderId="36" xfId="37" applyFont="1" applyFill="1" applyBorder="1" applyAlignment="1" applyProtection="1">
      <alignment horizontal="center" vertical="center"/>
      <protection hidden="1"/>
    </xf>
    <xf numFmtId="0" fontId="51" fillId="55" borderId="37" xfId="37" applyFont="1" applyFill="1" applyBorder="1" applyAlignment="1" applyProtection="1">
      <alignment horizontal="center" vertical="center"/>
      <protection hidden="1"/>
    </xf>
    <xf numFmtId="0" fontId="51" fillId="42" borderId="12" xfId="37" applyFont="1" applyFill="1" applyBorder="1" applyAlignment="1" applyProtection="1">
      <alignment horizontal="left" vertical="center" wrapText="1"/>
      <protection hidden="1"/>
    </xf>
    <xf numFmtId="0" fontId="51" fillId="42" borderId="13" xfId="37" applyFont="1" applyFill="1" applyBorder="1" applyAlignment="1" applyProtection="1">
      <alignment horizontal="left" vertical="center" wrapText="1"/>
      <protection hidden="1"/>
    </xf>
    <xf numFmtId="0" fontId="51" fillId="42" borderId="14" xfId="37" applyFont="1" applyFill="1" applyBorder="1" applyAlignment="1" applyProtection="1">
      <alignment horizontal="left" vertical="center" wrapText="1"/>
      <protection hidden="1"/>
    </xf>
    <xf numFmtId="0" fontId="51" fillId="54" borderId="10" xfId="37" applyFont="1" applyFill="1" applyBorder="1" applyAlignment="1" applyProtection="1">
      <alignment horizontal="right" vertical="center"/>
      <protection hidden="1"/>
    </xf>
    <xf numFmtId="9" fontId="51" fillId="47" borderId="10" xfId="37" applyNumberFormat="1" applyFont="1" applyFill="1" applyBorder="1" applyAlignment="1" applyProtection="1">
      <alignment horizontal="center" vertical="center"/>
      <protection hidden="1"/>
    </xf>
    <xf numFmtId="0" fontId="51" fillId="47" borderId="10" xfId="37" applyFont="1" applyFill="1" applyBorder="1" applyAlignment="1" applyProtection="1">
      <alignment horizontal="center" vertical="center"/>
      <protection hidden="1"/>
    </xf>
    <xf numFmtId="0" fontId="51" fillId="47" borderId="12" xfId="37" applyFont="1" applyFill="1" applyBorder="1" applyAlignment="1" applyProtection="1">
      <alignment horizontal="center" vertical="center"/>
      <protection hidden="1"/>
    </xf>
    <xf numFmtId="0" fontId="51" fillId="47" borderId="13" xfId="37" applyFont="1" applyFill="1" applyBorder="1" applyAlignment="1" applyProtection="1">
      <alignment horizontal="center" vertical="center"/>
      <protection hidden="1"/>
    </xf>
    <xf numFmtId="0" fontId="51" fillId="47" borderId="14" xfId="37" applyFont="1" applyFill="1" applyBorder="1" applyAlignment="1" applyProtection="1">
      <alignment horizontal="center" vertical="center"/>
      <protection hidden="1"/>
    </xf>
    <xf numFmtId="0" fontId="51" fillId="47" borderId="10" xfId="37" applyFont="1" applyFill="1" applyBorder="1" applyAlignment="1" applyProtection="1">
      <alignment horizontal="center" vertical="center" wrapText="1"/>
      <protection hidden="1"/>
    </xf>
    <xf numFmtId="1" fontId="51" fillId="55" borderId="12" xfId="37" applyNumberFormat="1" applyFont="1" applyFill="1" applyBorder="1" applyAlignment="1" applyProtection="1">
      <alignment horizontal="right" vertical="center" wrapText="1" indent="1"/>
      <protection hidden="1"/>
    </xf>
    <xf numFmtId="1" fontId="51" fillId="55" borderId="26" xfId="37" applyNumberFormat="1" applyFont="1" applyFill="1" applyBorder="1" applyAlignment="1" applyProtection="1">
      <alignment horizontal="right" vertical="center" wrapText="1" indent="1"/>
      <protection hidden="1"/>
    </xf>
    <xf numFmtId="0" fontId="62" fillId="42" borderId="27" xfId="37" applyFont="1" applyFill="1" applyBorder="1" applyAlignment="1" applyProtection="1">
      <alignment horizontal="right" vertical="center"/>
      <protection hidden="1"/>
    </xf>
    <xf numFmtId="0" fontId="62" fillId="42" borderId="28" xfId="37" applyFont="1" applyFill="1" applyBorder="1" applyAlignment="1" applyProtection="1">
      <alignment horizontal="right" vertical="center"/>
      <protection hidden="1"/>
    </xf>
    <xf numFmtId="0" fontId="51" fillId="47" borderId="12" xfId="37" applyFont="1" applyFill="1" applyBorder="1" applyAlignment="1" applyProtection="1">
      <alignment horizontal="left" vertical="center"/>
      <protection hidden="1"/>
    </xf>
    <xf numFmtId="0" fontId="51" fillId="47" borderId="13" xfId="37" applyFont="1" applyFill="1" applyBorder="1" applyAlignment="1" applyProtection="1">
      <alignment horizontal="left" vertical="center"/>
      <protection hidden="1"/>
    </xf>
    <xf numFmtId="0" fontId="51" fillId="47" borderId="14" xfId="37" applyFont="1" applyFill="1" applyBorder="1" applyAlignment="1" applyProtection="1">
      <alignment horizontal="left" vertical="center"/>
      <protection hidden="1"/>
    </xf>
    <xf numFmtId="0" fontId="62" fillId="47" borderId="10" xfId="37" applyFont="1" applyFill="1" applyBorder="1" applyAlignment="1" applyProtection="1">
      <alignment horizontal="center" vertical="center" wrapText="1"/>
      <protection hidden="1"/>
    </xf>
    <xf numFmtId="0" fontId="62" fillId="47" borderId="12" xfId="37" applyFont="1" applyFill="1" applyBorder="1" applyAlignment="1" applyProtection="1">
      <alignment horizontal="center" vertical="center" wrapText="1"/>
      <protection hidden="1"/>
    </xf>
    <xf numFmtId="0" fontId="62" fillId="47" borderId="14" xfId="37" applyFont="1" applyFill="1" applyBorder="1" applyAlignment="1" applyProtection="1">
      <alignment horizontal="center" vertical="center" wrapText="1"/>
      <protection hidden="1"/>
    </xf>
    <xf numFmtId="0" fontId="62" fillId="47" borderId="17" xfId="37" applyFont="1" applyFill="1" applyBorder="1" applyAlignment="1" applyProtection="1">
      <alignment horizontal="center" vertical="center" wrapText="1"/>
      <protection hidden="1"/>
    </xf>
    <xf numFmtId="0" fontId="62" fillId="47" borderId="19" xfId="37" applyFont="1" applyFill="1" applyBorder="1" applyAlignment="1" applyProtection="1">
      <alignment horizontal="center" vertical="center" wrapText="1"/>
      <protection hidden="1"/>
    </xf>
    <xf numFmtId="0" fontId="62" fillId="47" borderId="11" xfId="37" applyFont="1" applyFill="1" applyBorder="1" applyAlignment="1" applyProtection="1">
      <alignment horizontal="center" vertical="center" wrapText="1"/>
      <protection hidden="1"/>
    </xf>
    <xf numFmtId="0" fontId="62" fillId="47" borderId="20" xfId="37" applyFont="1" applyFill="1" applyBorder="1" applyAlignment="1" applyProtection="1">
      <alignment horizontal="center" vertical="center" wrapText="1"/>
      <protection hidden="1"/>
    </xf>
    <xf numFmtId="0" fontId="64" fillId="0" borderId="0" xfId="37" applyFont="1" applyFill="1" applyBorder="1" applyAlignment="1">
      <alignment horizontal="center" vertical="center" wrapText="1"/>
    </xf>
    <xf numFmtId="2" fontId="62" fillId="47" borderId="12" xfId="0" applyNumberFormat="1" applyFont="1" applyFill="1" applyBorder="1" applyAlignment="1" applyProtection="1">
      <alignment horizontal="left" vertical="center"/>
      <protection hidden="1"/>
    </xf>
    <xf numFmtId="2" fontId="62" fillId="47" borderId="13" xfId="0" applyNumberFormat="1" applyFont="1" applyFill="1" applyBorder="1" applyAlignment="1" applyProtection="1">
      <alignment horizontal="left" vertical="center"/>
      <protection hidden="1"/>
    </xf>
    <xf numFmtId="2" fontId="62" fillId="47" borderId="14" xfId="0" applyNumberFormat="1" applyFont="1" applyFill="1" applyBorder="1" applyAlignment="1" applyProtection="1">
      <alignment horizontal="left" vertical="center"/>
      <protection hidden="1"/>
    </xf>
    <xf numFmtId="2" fontId="62" fillId="47" borderId="10" xfId="0" applyNumberFormat="1" applyFont="1" applyFill="1" applyBorder="1" applyAlignment="1" applyProtection="1">
      <alignment horizontal="left" vertical="center"/>
      <protection hidden="1"/>
    </xf>
    <xf numFmtId="2" fontId="62" fillId="47" borderId="10" xfId="0" applyNumberFormat="1" applyFont="1" applyFill="1" applyBorder="1" applyAlignment="1" applyProtection="1">
      <alignment horizontal="center" vertical="center"/>
      <protection hidden="1"/>
    </xf>
    <xf numFmtId="0" fontId="51" fillId="42" borderId="10" xfId="37" applyFont="1" applyFill="1" applyBorder="1" applyAlignment="1" applyProtection="1">
      <alignment horizontal="left" vertical="center"/>
      <protection hidden="1"/>
    </xf>
    <xf numFmtId="0" fontId="51" fillId="42" borderId="21" xfId="37" applyFont="1" applyFill="1" applyBorder="1" applyAlignment="1" applyProtection="1">
      <alignment horizontal="left" vertical="center"/>
      <protection hidden="1"/>
    </xf>
    <xf numFmtId="0" fontId="62" fillId="47" borderId="10" xfId="37" applyFont="1" applyFill="1" applyBorder="1" applyAlignment="1" applyProtection="1">
      <alignment horizontal="center" vertical="center"/>
      <protection hidden="1"/>
    </xf>
    <xf numFmtId="0" fontId="62" fillId="47" borderId="12" xfId="37" applyFont="1" applyFill="1" applyBorder="1" applyAlignment="1" applyProtection="1">
      <alignment horizontal="center" vertical="center"/>
      <protection hidden="1"/>
    </xf>
    <xf numFmtId="0" fontId="62" fillId="47" borderId="13" xfId="37" applyFont="1" applyFill="1" applyBorder="1" applyAlignment="1" applyProtection="1">
      <alignment horizontal="center" vertical="center"/>
      <protection hidden="1"/>
    </xf>
    <xf numFmtId="0" fontId="62" fillId="47" borderId="14" xfId="37" applyFont="1" applyFill="1" applyBorder="1" applyAlignment="1" applyProtection="1">
      <alignment horizontal="center" vertical="center"/>
      <protection hidden="1"/>
    </xf>
    <xf numFmtId="2" fontId="51" fillId="47" borderId="12" xfId="0" applyNumberFormat="1" applyFont="1" applyFill="1" applyBorder="1" applyAlignment="1" applyProtection="1">
      <alignment horizontal="left" vertical="center"/>
      <protection hidden="1"/>
    </xf>
    <xf numFmtId="2" fontId="51" fillId="47" borderId="13" xfId="0" applyNumberFormat="1" applyFont="1" applyFill="1" applyBorder="1" applyAlignment="1" applyProtection="1">
      <alignment horizontal="left" vertical="center"/>
      <protection hidden="1"/>
    </xf>
    <xf numFmtId="2" fontId="51" fillId="47" borderId="14" xfId="0" applyNumberFormat="1" applyFont="1" applyFill="1" applyBorder="1" applyAlignment="1" applyProtection="1">
      <alignment horizontal="left" vertical="center"/>
      <protection hidden="1"/>
    </xf>
    <xf numFmtId="0" fontId="63" fillId="0" borderId="0" xfId="37" applyFont="1" applyFill="1" applyAlignment="1">
      <alignment horizontal="center" vertical="top" wrapText="1"/>
    </xf>
    <xf numFmtId="0" fontId="62" fillId="55" borderId="12" xfId="37" applyFont="1" applyFill="1" applyBorder="1" applyAlignment="1" applyProtection="1">
      <alignment horizontal="center" vertical="center" wrapText="1"/>
      <protection hidden="1"/>
    </xf>
    <xf numFmtId="0" fontId="62" fillId="55" borderId="26" xfId="37" applyFont="1" applyFill="1" applyBorder="1" applyAlignment="1" applyProtection="1">
      <alignment horizontal="center" vertical="center" wrapText="1"/>
      <protection hidden="1"/>
    </xf>
    <xf numFmtId="0" fontId="62" fillId="55" borderId="10" xfId="37" applyFont="1" applyFill="1" applyBorder="1" applyAlignment="1" applyProtection="1">
      <alignment horizontal="left" vertical="center"/>
      <protection hidden="1"/>
    </xf>
    <xf numFmtId="0" fontId="62" fillId="55" borderId="21" xfId="37" applyFont="1" applyFill="1" applyBorder="1" applyAlignment="1" applyProtection="1">
      <alignment horizontal="left" vertical="center"/>
      <protection hidden="1"/>
    </xf>
    <xf numFmtId="0" fontId="51" fillId="47" borderId="12" xfId="37" applyFont="1" applyFill="1" applyBorder="1" applyAlignment="1" applyProtection="1">
      <alignment horizontal="left" vertical="top"/>
      <protection hidden="1"/>
    </xf>
    <xf numFmtId="0" fontId="51" fillId="47" borderId="13" xfId="37" applyFont="1" applyFill="1" applyBorder="1" applyAlignment="1" applyProtection="1">
      <alignment horizontal="left" vertical="top"/>
      <protection hidden="1"/>
    </xf>
    <xf numFmtId="0" fontId="51" fillId="47" borderId="14" xfId="37" applyFont="1" applyFill="1" applyBorder="1" applyAlignment="1" applyProtection="1">
      <alignment horizontal="left" vertical="top"/>
      <protection hidden="1"/>
    </xf>
    <xf numFmtId="0" fontId="51" fillId="47" borderId="10" xfId="37" applyFont="1" applyFill="1" applyBorder="1" applyAlignment="1" applyProtection="1">
      <alignment horizontal="left" vertical="center"/>
      <protection hidden="1"/>
    </xf>
    <xf numFmtId="0" fontId="51" fillId="47" borderId="10" xfId="37" applyFont="1" applyFill="1" applyBorder="1" applyAlignment="1" applyProtection="1">
      <alignment horizontal="right" vertical="center"/>
      <protection hidden="1"/>
    </xf>
    <xf numFmtId="0" fontId="51" fillId="42" borderId="10" xfId="37" applyFont="1" applyFill="1" applyBorder="1" applyAlignment="1" applyProtection="1">
      <alignment horizontal="right" vertical="center"/>
      <protection hidden="1"/>
    </xf>
    <xf numFmtId="0" fontId="66" fillId="59" borderId="0" xfId="0" applyFont="1" applyFill="1" applyAlignment="1">
      <alignment horizontal="center" vertical="center"/>
    </xf>
    <xf numFmtId="1" fontId="66" fillId="59" borderId="0" xfId="0" applyNumberFormat="1" applyFont="1" applyFill="1" applyAlignment="1">
      <alignment horizontal="center" vertical="center"/>
    </xf>
    <xf numFmtId="0" fontId="53" fillId="59" borderId="0" xfId="0" applyFont="1" applyFill="1" applyAlignment="1">
      <alignment horizontal="center" vertical="center"/>
    </xf>
    <xf numFmtId="0" fontId="52" fillId="59" borderId="0" xfId="0" applyFont="1" applyFill="1" applyAlignment="1">
      <alignment horizontal="center" vertical="center"/>
    </xf>
    <xf numFmtId="9" fontId="52" fillId="59" borderId="0" xfId="0" applyNumberFormat="1" applyFont="1" applyFill="1" applyAlignment="1">
      <alignment horizontal="center" vertical="center"/>
    </xf>
    <xf numFmtId="0" fontId="53" fillId="59" borderId="12" xfId="0" applyFont="1" applyFill="1" applyBorder="1" applyAlignment="1">
      <alignment horizontal="center" vertical="center"/>
    </xf>
    <xf numFmtId="0" fontId="53" fillId="59" borderId="13" xfId="0" applyFont="1" applyFill="1" applyBorder="1" applyAlignment="1">
      <alignment horizontal="center" vertical="center"/>
    </xf>
    <xf numFmtId="0" fontId="53" fillId="59" borderId="14" xfId="0" applyFont="1" applyFill="1" applyBorder="1" applyAlignment="1">
      <alignment horizontal="center" vertical="center"/>
    </xf>
    <xf numFmtId="0" fontId="53" fillId="59" borderId="0" xfId="0" applyFont="1" applyFill="1" applyAlignment="1">
      <alignment horizontal="center" vertical="center"/>
    </xf>
    <xf numFmtId="0" fontId="30" fillId="50" borderId="14" xfId="0" applyFont="1" applyFill="1" applyBorder="1" applyAlignment="1" applyProtection="1">
      <alignment horizontal="center" vertical="center"/>
      <protection hidden="1"/>
    </xf>
    <xf numFmtId="2" fontId="70" fillId="0" borderId="10" xfId="0" applyNumberFormat="1" applyFont="1" applyBorder="1" applyAlignment="1" applyProtection="1">
      <alignment horizontal="center" vertical="center"/>
      <protection hidden="1"/>
    </xf>
    <xf numFmtId="0" fontId="69" fillId="38" borderId="10" xfId="0" applyNumberFormat="1" applyFont="1" applyFill="1" applyBorder="1" applyAlignment="1" applyProtection="1">
      <alignment horizontal="center" vertical="center"/>
      <protection hidden="1"/>
    </xf>
    <xf numFmtId="0" fontId="69" fillId="38" borderId="12" xfId="0" applyNumberFormat="1" applyFont="1" applyFill="1" applyBorder="1" applyAlignment="1" applyProtection="1">
      <alignment horizontal="center" vertic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pay 2008-09" xfId="38" xr:uid="{00000000-0005-0000-0000-000026000000}"/>
    <cellStyle name="Note" xfId="39" builtinId="10" customBuiltin="1"/>
    <cellStyle name="Output" xfId="40" builtinId="21" customBuiltin="1"/>
    <cellStyle name="Style 1" xfId="44" xr:uid="{BC1B2764-CF77-4FA9-B2D9-007BC53CC947}"/>
    <cellStyle name="Title" xfId="41" builtinId="15" customBuiltin="1"/>
    <cellStyle name="Total" xfId="42" builtinId="25" customBuiltin="1"/>
    <cellStyle name="Warning Text" xfId="43" builtinId="11" customBuiltin="1"/>
  </cellStyles>
  <dxfs count="130">
    <dxf>
      <fill>
        <gradientFill degree="90">
          <stop position="0">
            <color theme="0" tint="-0.1490218817712943"/>
          </stop>
          <stop position="1">
            <color theme="9" tint="0.40000610370189521"/>
          </stop>
        </gradientFill>
      </fill>
    </dxf>
    <dxf>
      <font>
        <condense val="0"/>
        <extend val="0"/>
        <color indexed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Utsaah"/>
        <family val="2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Utsaah"/>
        <family val="2"/>
        <scheme val="none"/>
      </font>
      <numFmt numFmtId="0" formatCode="General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gradientFill degree="90">
          <stop position="0">
            <color theme="0"/>
          </stop>
          <stop position="0.5">
            <color theme="0" tint="-0.1490218817712943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9" tint="-0.49803155613879818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-0.49803155613879818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0" formatCode="General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numFmt numFmtId="1" formatCode="0"/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Kokila"/>
        <family val="2"/>
        <scheme val="none"/>
      </font>
      <alignment horizontal="center" vertical="center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Kokila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00"/>
      <color rgb="FFA3B9A6"/>
      <color rgb="FF0066FF"/>
      <color rgb="FFCCFFCC"/>
      <color rgb="FF00FF00"/>
      <color rgb="FF0000FF"/>
      <color rgb="FFFF99CC"/>
      <color rgb="FFFF66CC"/>
      <color rgb="FF33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201706</xdr:colOff>
      <xdr:row>2</xdr:row>
      <xdr:rowOff>29883</xdr:rowOff>
    </xdr:from>
    <xdr:to>
      <xdr:col>25</xdr:col>
      <xdr:colOff>14941</xdr:colOff>
      <xdr:row>2</xdr:row>
      <xdr:rowOff>186765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99059" y="366059"/>
          <a:ext cx="433294" cy="156882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22474</xdr:colOff>
      <xdr:row>3</xdr:row>
      <xdr:rowOff>51155</xdr:rowOff>
    </xdr:from>
    <xdr:to>
      <xdr:col>22</xdr:col>
      <xdr:colOff>324599</xdr:colOff>
      <xdr:row>3</xdr:row>
      <xdr:rowOff>286605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118724" y="422630"/>
          <a:ext cx="702175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8</xdr:col>
      <xdr:colOff>385281</xdr:colOff>
      <xdr:row>3</xdr:row>
      <xdr:rowOff>32107</xdr:rowOff>
    </xdr:from>
    <xdr:to>
      <xdr:col>10</xdr:col>
      <xdr:colOff>288961</xdr:colOff>
      <xdr:row>3</xdr:row>
      <xdr:rowOff>267557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99972" y="406686"/>
          <a:ext cx="631433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12</xdr:col>
      <xdr:colOff>333375</xdr:colOff>
      <xdr:row>4</xdr:row>
      <xdr:rowOff>32107</xdr:rowOff>
    </xdr:from>
    <xdr:to>
      <xdr:col>14</xdr:col>
      <xdr:colOff>352425</xdr:colOff>
      <xdr:row>4</xdr:row>
      <xdr:rowOff>267557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05350" y="698857"/>
          <a:ext cx="885825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23</xdr:col>
      <xdr:colOff>23331</xdr:colOff>
      <xdr:row>4</xdr:row>
      <xdr:rowOff>32107</xdr:rowOff>
    </xdr:from>
    <xdr:to>
      <xdr:col>24</xdr:col>
      <xdr:colOff>327061</xdr:colOff>
      <xdr:row>4</xdr:row>
      <xdr:rowOff>267557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919681" y="698857"/>
          <a:ext cx="703780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28</xdr:col>
      <xdr:colOff>374705</xdr:colOff>
      <xdr:row>3</xdr:row>
      <xdr:rowOff>1097</xdr:rowOff>
    </xdr:from>
    <xdr:to>
      <xdr:col>28</xdr:col>
      <xdr:colOff>565966</xdr:colOff>
      <xdr:row>4</xdr:row>
      <xdr:rowOff>7978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12998807" y="599936"/>
          <a:ext cx="298234" cy="191261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26</xdr:col>
      <xdr:colOff>522268</xdr:colOff>
      <xdr:row>3</xdr:row>
      <xdr:rowOff>17124</xdr:rowOff>
    </xdr:from>
    <xdr:to>
      <xdr:col>27</xdr:col>
      <xdr:colOff>97337</xdr:colOff>
      <xdr:row>3</xdr:row>
      <xdr:rowOff>268788</xdr:rowOff>
    </xdr:to>
    <xdr:sp macro="" textlink="">
      <xdr:nvSpPr>
        <xdr:cNvPr id="8" name="Right Arrow 6">
          <a:extLst>
            <a:ext uri="{FF2B5EF4-FFF2-40B4-BE49-F238E27FC236}">
              <a16:creationId xmlns:a16="http://schemas.microsoft.com/office/drawing/2014/main" id="{A35D3EF8-81B3-46EF-9B37-BE15207CAF2F}"/>
            </a:ext>
          </a:extLst>
        </xdr:cNvPr>
        <xdr:cNvSpPr/>
      </xdr:nvSpPr>
      <xdr:spPr>
        <a:xfrm rot="5400000">
          <a:off x="11185881" y="535219"/>
          <a:ext cx="251664" cy="225765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224117</xdr:colOff>
      <xdr:row>3</xdr:row>
      <xdr:rowOff>17780</xdr:rowOff>
    </xdr:from>
    <xdr:to>
      <xdr:col>2</xdr:col>
      <xdr:colOff>423251</xdr:colOff>
      <xdr:row>4</xdr:row>
      <xdr:rowOff>6681</xdr:rowOff>
    </xdr:to>
    <xdr:sp macro="" textlink="">
      <xdr:nvSpPr>
        <xdr:cNvPr id="9" name="Right Arrow 6">
          <a:extLst>
            <a:ext uri="{FF2B5EF4-FFF2-40B4-BE49-F238E27FC236}">
              <a16:creationId xmlns:a16="http://schemas.microsoft.com/office/drawing/2014/main" id="{96F33229-B067-4972-B43C-C43506D50C34}"/>
            </a:ext>
          </a:extLst>
        </xdr:cNvPr>
        <xdr:cNvSpPr/>
      </xdr:nvSpPr>
      <xdr:spPr>
        <a:xfrm rot="5400000">
          <a:off x="228381" y="603693"/>
          <a:ext cx="280254" cy="199134"/>
        </a:xfrm>
        <a:prstGeom prst="rightArrow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E4D807-7B7A-4A19-BDD1-CAF9C6615EA0}" name="Table1" displayName="Table1" ref="B5:BZ69" totalsRowShown="0" headerRowDxfId="129" dataDxfId="127" headerRowBorderDxfId="128" tableBorderDxfId="126">
  <autoFilter ref="B5:BZ69" xr:uid="{47084476-52F3-410F-AE53-C2703B6F562F}"/>
  <tableColumns count="77">
    <tableColumn id="1" xr3:uid="{F4DD0B0A-BBC5-4FAE-AA0B-6255BE70F9C7}" name="नाम कर्मचारी" dataDxfId="125"/>
    <tableColumn id="2" xr3:uid="{852801F8-372E-4C4A-923A-3E7634D7698D}" name="नाम कर्मचारी2" dataDxfId="124">
      <calculatedColumnFormula>Table1[[#This Row],[नाम कर्मचारी]]</calculatedColumnFormula>
    </tableColumn>
    <tableColumn id="3" xr3:uid="{57E8AE09-1C41-4B90-A389-8A3ACA3ED6CC}" name="पद " dataDxfId="123"/>
    <tableColumn id="6" xr3:uid="{D3901B38-A6F1-4AC4-8B9C-A442361AE0F5}" name="कर्मचारी पहचान संख्या " dataDxfId="122"/>
    <tableColumn id="9" xr3:uid="{67523681-993A-4CFF-BA2B-28434BA1738E}" name="जीपीएफ/प्रान नम्बर" dataDxfId="121"/>
    <tableColumn id="10" xr3:uid="{A430345B-BBB4-43C8-A538-CB9A61561153}" name="एस.आई.नम्बर" dataDxfId="120"/>
    <tableColumn id="17" xr3:uid="{17F62898-07F8-48E5-94F5-9B0F92774B27}" name="मोबाइल नम्बर" dataDxfId="119"/>
    <tableColumn id="22" xr3:uid="{C9BF534C-0F06-4DDA-A32C-0720881E9B0B}" name="PAN CARD NO." dataDxfId="118"/>
    <tableColumn id="4" xr3:uid="{F0693312-668C-4666-A76F-807816ADBD5C}" name="TAN NO." dataDxfId="117"/>
    <tableColumn id="35" xr3:uid="{42E5A261-09D9-48A0-B134-D43621468B84}" name="खाता संख्या" dataDxfId="116"/>
    <tableColumn id="37" xr3:uid="{AF0A8113-5379-4519-9DC6-0463323B5ACF}" name="वरिष्ठ नागरिक" dataDxfId="115"/>
    <tableColumn id="38" xr3:uid="{B5B4A03E-49E4-41C2-BA6A-B185EDD19972}" name="बौनस मिला" dataDxfId="114"/>
    <tableColumn id="39" xr3:uid="{0B931229-8855-4352-B77F-30C49655D853}" name="एन.पी.एस. लागु है" dataDxfId="113"/>
    <tableColumn id="41" xr3:uid="{2CD4D098-401A-46B5-9BDC-29288678BF77}" name="समर्पित वेतन लिया है?" dataDxfId="112">
      <calculatedColumnFormula>IF(P6&gt;0,"YES","NO")</calculatedColumnFormula>
    </tableColumn>
    <tableColumn id="42" xr3:uid="{C9AC2589-AEAE-4EC9-9002-6A614B6462F6}" name="समर्पित वेतन का माह" dataDxfId="111"/>
    <tableColumn id="43" xr3:uid="{17A47A9A-BD86-455D-94AD-EA30E63D2345}" name="HRA" dataDxfId="110"/>
    <tableColumn id="44" xr3:uid="{81D665B0-6004-4D61-9897-3CAF7E5F23B0}" name="कर्मचारी की स्तिथि" dataDxfId="109"/>
    <tableColumn id="58" xr3:uid="{8821895E-AFB2-4863-BC62-6E25AB0D92D7}" name="Mar-19" dataDxfId="108"/>
    <tableColumn id="59" xr3:uid="{AF9D920C-170B-4CD7-903E-9678618EDDBD}" name="Apr-19" dataDxfId="107">
      <calculatedColumnFormula>S6</calculatedColumnFormula>
    </tableColumn>
    <tableColumn id="60" xr3:uid="{71E20926-4F1F-4CE9-BBED-3AAE96EB25EB}" name="May-19" dataDxfId="106">
      <calculatedColumnFormula>T6</calculatedColumnFormula>
    </tableColumn>
    <tableColumn id="61" xr3:uid="{86618307-520F-4C67-9328-82BA161F6655}" name="Jun-19" dataDxfId="105">
      <calculatedColumnFormula>U6</calculatedColumnFormula>
    </tableColumn>
    <tableColumn id="62" xr3:uid="{3EFFDDC2-3197-4FDA-A07B-AE4919532A79}" name="Jul-19" dataDxfId="104">
      <calculatedColumnFormula>ROUNDDOWN(V6*103/100,-2)</calculatedColumnFormula>
    </tableColumn>
    <tableColumn id="63" xr3:uid="{6A18B8E2-7ED1-4B69-8A20-3EA7F9E5A28C}" name="Aug-19" dataDxfId="103">
      <calculatedColumnFormula>W6</calculatedColumnFormula>
    </tableColumn>
    <tableColumn id="64" xr3:uid="{DB2FC52C-B446-4C01-98C5-F5C42CB844AF}" name="Sep-19" dataDxfId="102">
      <calculatedColumnFormula>X6</calculatedColumnFormula>
    </tableColumn>
    <tableColumn id="65" xr3:uid="{32B08AE6-E44F-4B81-8F86-A14EA6AC93E9}" name="Oct-19" dataDxfId="101">
      <calculatedColumnFormula>Table1[[#This Row],[Sep-19]]</calculatedColumnFormula>
    </tableColumn>
    <tableColumn id="66" xr3:uid="{E7FD3ADF-A033-4325-B3B6-08A10D9B093B}" name="Nov-19" dataDxfId="100">
      <calculatedColumnFormula>Table1[[#This Row],[Oct-19]]</calculatedColumnFormula>
    </tableColumn>
    <tableColumn id="67" xr3:uid="{58408043-35A0-4C69-86D5-1F824630F618}" name="Dec-19" dataDxfId="99">
      <calculatedColumnFormula>Table1[[#This Row],[Nov-19]]</calculatedColumnFormula>
    </tableColumn>
    <tableColumn id="68" xr3:uid="{94A567C4-7C7C-4649-AC65-40B759BBF4CB}" name="Jan-20" dataDxfId="98">
      <calculatedColumnFormula>Table1[[#This Row],[Dec-19]]</calculatedColumnFormula>
    </tableColumn>
    <tableColumn id="69" xr3:uid="{552752E8-A9A6-4C2A-9948-637DA076A3D2}" name="Feb-20" dataDxfId="97">
      <calculatedColumnFormula>Table1[[#This Row],[Jan-20]]</calculatedColumnFormula>
    </tableColumn>
    <tableColumn id="70" xr3:uid="{B83B5A26-B6A6-4EE1-AF3C-F5ABFA587937}" name="LIC" dataDxfId="96"/>
    <tableColumn id="71" xr3:uid="{D3072AAB-0581-4790-A216-3B029DE43CD1}" name="SI" dataDxfId="95"/>
    <tableColumn id="72" xr3:uid="{D3473B1D-1B36-4850-81D4-52075488E4C4}" name="स्थाईकारन पूर्ण होने का माह क्रमांक" dataDxfId="94"/>
    <tableColumn id="45" xr3:uid="{A5AF28CA-1C24-4DD8-8F93-DFC6EEF96C9C}" name="Mar-192" dataDxfId="93">
      <calculatedColumnFormula>ROUND(S6*0.12,0)</calculatedColumnFormula>
    </tableColumn>
    <tableColumn id="46" xr3:uid="{A17972B6-A493-4010-8F89-45F39D12304C}" name="Apr-193" dataDxfId="92">
      <calculatedColumnFormula>ROUND(T6*0.12,0)</calculatedColumnFormula>
    </tableColumn>
    <tableColumn id="47" xr3:uid="{04A45BDE-8539-47F8-A908-8978A0DFE43D}" name="May-194" dataDxfId="91">
      <calculatedColumnFormula>ROUND(U6*0.12,0)</calculatedColumnFormula>
    </tableColumn>
    <tableColumn id="48" xr3:uid="{BBFBF86F-1AB6-4CD9-8214-74DF68228238}" name="Jun-195" dataDxfId="90">
      <calculatedColumnFormula>ROUND(V6*0.12,0)</calculatedColumnFormula>
    </tableColumn>
    <tableColumn id="49" xr3:uid="{7FE5DF59-2B09-4630-A62B-528AB3084651}" name="Jul-196" dataDxfId="89">
      <calculatedColumnFormula>ROUND(W6*0.12,0)</calculatedColumnFormula>
    </tableColumn>
    <tableColumn id="50" xr3:uid="{A3595260-55AA-448A-BD42-D00AA1E86606}" name="Aug-197" dataDxfId="88">
      <calculatedColumnFormula>ROUND(X6*0.12,0)</calculatedColumnFormula>
    </tableColumn>
    <tableColumn id="51" xr3:uid="{CB5C2517-6772-4CC6-AD1C-63CCE3599E62}" name="Sep-198" dataDxfId="87">
      <calculatedColumnFormula>ROUND(Y6*0.12,0)</calculatedColumnFormula>
    </tableColumn>
    <tableColumn id="52" xr3:uid="{669BA21C-5F00-462A-BAC8-CB18C6821501}" name="Oct-199" dataDxfId="86">
      <calculatedColumnFormula>ROUND(Z6*0.12,0)</calculatedColumnFormula>
    </tableColumn>
    <tableColumn id="53" xr3:uid="{D6FF1584-4FC4-42E1-B70B-5AAF127873C9}" name="Nov-1910" dataDxfId="85">
      <calculatedColumnFormula>ROUND(AA6*0.12,0)</calculatedColumnFormula>
    </tableColumn>
    <tableColumn id="54" xr3:uid="{7640D859-E57C-42FB-86A6-52CE98B7CC40}" name="Dec-1911" dataDxfId="84">
      <calculatedColumnFormula>ROUND(AB6*0.12,0)</calculatedColumnFormula>
    </tableColumn>
    <tableColumn id="55" xr3:uid="{9FFA24FD-4165-4312-963E-B804229E8EE9}" name="Jan-2012" dataDxfId="83">
      <calculatedColumnFormula>ROUND(AC6*0.12,0)</calculatedColumnFormula>
    </tableColumn>
    <tableColumn id="56" xr3:uid="{A6182EFA-6B2E-4731-B8DD-6DB93CB73E61}" name="Feb-2013" dataDxfId="82">
      <calculatedColumnFormula>ROUND(AD6*0.12,0)</calculatedColumnFormula>
    </tableColumn>
    <tableColumn id="57" xr3:uid="{CF6FAC68-1A64-4118-B282-114FD42F1DC1}" name="जनवरी माह के डी.ए.की स्थिति" dataDxfId="81"/>
    <tableColumn id="73" xr3:uid="{2947C23A-A1E9-4265-874C-32799ED14E01}" name="जुलाई  माह के डी.ए.की स्थिति2" dataDxfId="80"/>
    <tableColumn id="74" xr3:uid="{42634EDF-203F-4C7E-B419-0A291591CBFA}" name="विद्यालय का नाम" dataDxfId="79"/>
    <tableColumn id="76" xr3:uid="{42A5DE61-3EE6-4DA7-9CA4-BD3943C3EBD2}" name="GPF Rs." dataDxfId="78"/>
    <tableColumn id="5" xr3:uid="{E1455C44-177B-4B84-BF14-D26F57448D44}" name="March" dataDxfId="77"/>
    <tableColumn id="7" xr3:uid="{67BFBB70-42C1-4A4D-998F-109389E1C814}" name="April" dataDxfId="76">
      <calculatedColumnFormula>Table1[[#This Row],[March]]</calculatedColumnFormula>
    </tableColumn>
    <tableColumn id="8" xr3:uid="{4F2BF8E9-0111-4542-8522-49AB7DFD6791}" name="May" dataDxfId="75"/>
    <tableColumn id="11" xr3:uid="{92F79F9E-B05B-4A63-A995-7B3D4AF35A14}" name="June" dataDxfId="74"/>
    <tableColumn id="12" xr3:uid="{1B378AFB-F1BA-42A4-9AF4-DD96E90B8331}" name="July" dataDxfId="73"/>
    <tableColumn id="13" xr3:uid="{5A17A7B1-E512-49D7-8F9C-03CBD77A626E}" name="August" dataDxfId="72"/>
    <tableColumn id="14" xr3:uid="{373661FF-7869-409B-9BCE-D776615FF566}" name="September" dataDxfId="71"/>
    <tableColumn id="15" xr3:uid="{51539DC7-0FA3-4550-8A0D-D9782DFEBF36}" name="October" dataDxfId="70"/>
    <tableColumn id="16" xr3:uid="{782ABA12-694D-433A-8420-F5B88809ABF8}" name="November" dataDxfId="69"/>
    <tableColumn id="18" xr3:uid="{BEFE491B-CEED-4F57-8FD5-42B1C6B2CFA7}" name="December" dataDxfId="68"/>
    <tableColumn id="19" xr3:uid="{4596823F-B2FD-46F4-9DBE-D57747C106FE}" name="January" dataDxfId="67"/>
    <tableColumn id="20" xr3:uid="{F98303C6-A2A5-4F08-B43C-579F7487016F}" name="February" dataDxfId="66"/>
    <tableColumn id="21" xr3:uid="{6A7FC3FE-9427-42D1-9947-2F3B3EFD2BC3}" name="Fixation Arrear Basic" dataDxfId="65"/>
    <tableColumn id="26" xr3:uid="{77D204E1-F755-4732-A485-5D731795213E}" name="Fixation Arrear D.A      (-Value)" dataDxfId="64"/>
    <tableColumn id="28" xr3:uid="{B3266C3E-8192-4A0F-91F5-B906E75EAB55}" name="Fixation Arrear NPS" dataDxfId="63"/>
    <tableColumn id="31" xr3:uid="{8EC174C1-34A8-4A84-8465-16C9BEFB85F6}" name="Fixation Arrear TAX" dataDxfId="62"/>
    <tableColumn id="23" xr3:uid="{8DCEE2CF-E6A3-431A-AFAA-1B3ACE827FE4}" name="Salary Arrear 1" dataDxfId="61"/>
    <tableColumn id="27" xr3:uid="{730764F4-B0E8-4AB6-822A-2BA84E1DD8DA}" name="         Salary Arrear        (-Value)" dataDxfId="60"/>
    <tableColumn id="32" xr3:uid="{5411E840-BCA6-473C-A35A-EC050FE2D104}" name="Salary Arrear NPS" dataDxfId="59"/>
    <tableColumn id="33" xr3:uid="{80A0B366-A29C-449F-ACE3-7A6AFC65574B}" name="Salary Arrear TAX" dataDxfId="58"/>
    <tableColumn id="24" xr3:uid="{41A6C00B-5D4F-4EBD-BC09-3B44DE407F75}" name="Salary Arrear 2" dataDxfId="57"/>
    <tableColumn id="29" xr3:uid="{AF2310A9-18A1-4A9A-95F3-C2D798BC3CFF}" name="         Salary Arrear        (-Value)4" dataDxfId="56"/>
    <tableColumn id="34" xr3:uid="{D57625F9-0702-4DD1-A2B7-676389EDEA56}" name="Salary Arrear NPS5" dataDxfId="55"/>
    <tableColumn id="36" xr3:uid="{59DDF351-73A8-4DEA-B9E0-E49AE4BD0118}" name="Salary Arrear TAX6" dataDxfId="54"/>
    <tableColumn id="25" xr3:uid="{EFBBC493-BB43-4776-B845-9D305C4D9602}" name="Salary Arrear 3" dataDxfId="53"/>
    <tableColumn id="30" xr3:uid="{6F1B9C0F-15BA-4B78-913A-4428FDF87058}" name="         Salary Arrear        (-Value)5" dataDxfId="52"/>
    <tableColumn id="40" xr3:uid="{45595974-7D33-403A-886A-5E36B2DEAD65}" name="Salary Arrear NPS2" dataDxfId="51"/>
    <tableColumn id="75" xr3:uid="{500C764A-23C9-4769-A8E5-C6753D332712}" name="Salary Arrear TAX3" dataDxfId="50"/>
    <tableColumn id="77" xr3:uid="{1CE4AD1B-D740-4642-B532-98E24A31270B}" name="Educatin department" dataDxfId="4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552147-2544-41C8-8C6E-9ACA66AC9F12}" name="Table2" displayName="Table2" ref="J31:AP78" totalsRowShown="0" headerRowDxfId="39" dataDxfId="37" headerRowBorderDxfId="38" tableBorderDxfId="36" totalsRowBorderDxfId="35">
  <autoFilter ref="J31:AP78" xr:uid="{1BF73095-72BC-4E61-B198-3B6DA8F0E08E}"/>
  <tableColumns count="33">
    <tableColumn id="1" xr3:uid="{6AA22194-DF96-4B66-8E8F-A5EB432E4802}" name="1" dataDxfId="34">
      <calculatedColumnFormula>KD!B6</calculatedColumnFormula>
    </tableColumn>
    <tableColumn id="2" xr3:uid="{61A7C395-CDD3-4011-8BF7-7F41B9F8001A}" name="2" dataDxfId="33"/>
    <tableColumn id="3" xr3:uid="{23664485-EEE8-429B-874F-619F181D1F54}" name="3" dataDxfId="32"/>
    <tableColumn id="4" xr3:uid="{6102C109-6BC3-44BF-8963-429E0980B7E4}" name="4" dataDxfId="31"/>
    <tableColumn id="5" xr3:uid="{B7A5E476-DBB3-436D-B7A8-5499E9458348}" name="5" dataDxfId="30"/>
    <tableColumn id="6" xr3:uid="{5FF2DDB8-BE68-4176-9364-D5A5A38C4C3B}" name="6" dataDxfId="29"/>
    <tableColumn id="7" xr3:uid="{A8B14D4C-1069-476F-9F1D-3B3E69207ABE}" name="7" dataDxfId="28"/>
    <tableColumn id="8" xr3:uid="{29A14335-FEFF-4A58-9A34-9E3D83A95B40}" name="8" dataDxfId="27"/>
    <tableColumn id="9" xr3:uid="{24D37520-BC2A-4F76-B241-A26523506DEF}" name="9" dataDxfId="26"/>
    <tableColumn id="10" xr3:uid="{1C1C6E88-5DF5-4A06-9671-31B3398ECCE4}" name="10" dataDxfId="25"/>
    <tableColumn id="11" xr3:uid="{6B03F469-E6FE-40F3-A84F-D6B22F1F7644}" name="11" dataDxfId="24"/>
    <tableColumn id="12" xr3:uid="{38D87029-0272-43C1-9A35-11BBDEBDFB4B}" name="12" dataDxfId="23"/>
    <tableColumn id="13" xr3:uid="{A855A456-7A6D-4FBB-920D-A7BD821CFE86}" name="13" dataDxfId="22"/>
    <tableColumn id="14" xr3:uid="{1D3AA360-8BFF-4504-93FD-81AA026B25B8}" name="14" dataDxfId="21"/>
    <tableColumn id="15" xr3:uid="{ACB70594-180F-4179-86C2-3DC295026816}" name="15" dataDxfId="20"/>
    <tableColumn id="16" xr3:uid="{370825C2-A13E-4BF8-848E-E81191780533}" name="16" dataDxfId="19"/>
    <tableColumn id="17" xr3:uid="{E8E2D042-090E-4222-959B-B3D454269E81}" name="17" dataDxfId="18"/>
    <tableColumn id="18" xr3:uid="{3296E495-1819-4B4C-B079-C216BEEE51AA}" name="18" dataDxfId="17"/>
    <tableColumn id="19" xr3:uid="{9A6B195C-E63A-425D-A7A3-7B76D7C0F942}" name="19" dataDxfId="16"/>
    <tableColumn id="20" xr3:uid="{D544A211-39FF-49AE-B11E-08395F1B95A0}" name="20" dataDxfId="15"/>
    <tableColumn id="21" xr3:uid="{515E7522-416D-42D5-9308-06C37E8F02B1}" name="21" dataDxfId="14"/>
    <tableColumn id="22" xr3:uid="{F2B2412A-A419-459E-A818-1C513E48F866}" name="22" dataDxfId="13"/>
    <tableColumn id="23" xr3:uid="{A5686584-8969-4416-8E67-D7E33694D355}" name="23" dataDxfId="12"/>
    <tableColumn id="24" xr3:uid="{13B9E00C-6077-46D7-9A5B-283F7F173077}" name="24" dataDxfId="11"/>
    <tableColumn id="25" xr3:uid="{37741384-BF97-4BE4-B362-1EB7E96DDB41}" name="25" dataDxfId="10"/>
    <tableColumn id="26" xr3:uid="{775AEF7A-5E08-40C7-8557-7A6AFC27F7F6}" name="26" dataDxfId="9"/>
    <tableColumn id="27" xr3:uid="{3A04BB6F-5C05-4EF4-9D16-D1CADA81332D}" name="27" dataDxfId="8"/>
    <tableColumn id="28" xr3:uid="{0468EDB5-7EE7-4A9B-8BC8-1A6AD92D8B0B}" name="28" dataDxfId="7"/>
    <tableColumn id="29" xr3:uid="{C2B4C4B6-D5EC-44E1-8EBE-E7AE4E65467E}" name="29" dataDxfId="6"/>
    <tableColumn id="30" xr3:uid="{C25CC71B-760B-4F9B-AA62-8949E130001D}" name="30" dataDxfId="5"/>
    <tableColumn id="31" xr3:uid="{BF4BCC0A-E3F1-4FE0-AB38-DC09209EFEA4}" name="31" dataDxfId="4"/>
    <tableColumn id="32" xr3:uid="{51B921A7-517B-420D-AE83-05BE37401A1A}" name="32" dataDxfId="3"/>
    <tableColumn id="33" xr3:uid="{86099E75-2E84-4D37-94CC-7DBD12289594}" name="33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03D32-72F9-4271-8BE7-169F98A9C6A2}">
  <sheetPr codeName="Sheet2">
    <tabColor theme="5" tint="-0.249977111117893"/>
  </sheetPr>
  <dimension ref="A1:CC108"/>
  <sheetViews>
    <sheetView tabSelected="1" workbookViewId="0">
      <pane xSplit="3" ySplit="5" topLeftCell="AZ27" activePane="bottomRight" state="frozen"/>
      <selection pane="topRight" activeCell="D1" sqref="D1"/>
      <selection pane="bottomLeft" activeCell="A5" sqref="A5"/>
      <selection pane="bottomRight" activeCell="BB31" sqref="BB31"/>
    </sheetView>
  </sheetViews>
  <sheetFormatPr defaultColWidth="0" defaultRowHeight="19.2" zeroHeight="1" x14ac:dyDescent="0.25"/>
  <cols>
    <col min="1" max="1" width="1.77734375" style="159" customWidth="1"/>
    <col min="2" max="2" width="18" style="159" bestFit="1" customWidth="1"/>
    <col min="3" max="3" width="18" style="225" bestFit="1" customWidth="1"/>
    <col min="4" max="4" width="14.5546875" style="159" bestFit="1" customWidth="1"/>
    <col min="5" max="5" width="19" style="159" customWidth="1"/>
    <col min="6" max="6" width="14" style="159" customWidth="1"/>
    <col min="7" max="7" width="9.77734375" style="159" bestFit="1" customWidth="1"/>
    <col min="8" max="8" width="11" style="159" bestFit="1" customWidth="1"/>
    <col min="9" max="9" width="16.5546875" style="159" customWidth="1"/>
    <col min="10" max="10" width="13.44140625" style="159" customWidth="1"/>
    <col min="11" max="11" width="16.6640625" style="159" customWidth="1"/>
    <col min="12" max="18" width="9.77734375" style="159" bestFit="1" customWidth="1"/>
    <col min="19" max="22" width="9" style="159" bestFit="1" customWidth="1"/>
    <col min="23" max="23" width="10.44140625" style="159" customWidth="1"/>
    <col min="24" max="32" width="9" style="159" bestFit="1" customWidth="1"/>
    <col min="33" max="33" width="11.6640625" style="159" customWidth="1"/>
    <col min="34" max="47" width="9" style="159" bestFit="1" customWidth="1"/>
    <col min="48" max="48" width="58.33203125" style="159" bestFit="1" customWidth="1"/>
    <col min="49" max="77" width="9" style="159" bestFit="1" customWidth="1"/>
    <col min="78" max="81" width="8.88671875" style="159" customWidth="1"/>
    <col min="82" max="16384" width="8.88671875" style="159" hidden="1"/>
  </cols>
  <sheetData>
    <row r="1" spans="1:78" ht="3.6" hidden="1" customHeight="1" x14ac:dyDescent="0.25">
      <c r="A1" s="157"/>
      <c r="B1" s="157"/>
      <c r="C1" s="157"/>
      <c r="D1" s="157"/>
      <c r="E1" s="157"/>
      <c r="F1" s="158"/>
      <c r="G1" s="157"/>
      <c r="H1" s="157"/>
      <c r="I1" s="157"/>
      <c r="K1" s="157"/>
      <c r="L1" s="159" t="s">
        <v>97</v>
      </c>
      <c r="N1" s="160">
        <v>0.08</v>
      </c>
      <c r="P1" s="159" t="s">
        <v>104</v>
      </c>
    </row>
    <row r="2" spans="1:78" s="431" customFormat="1" ht="15.6" customHeight="1" x14ac:dyDescent="0.25">
      <c r="A2" s="429"/>
      <c r="B2" s="429"/>
      <c r="C2" s="429"/>
      <c r="D2" s="429"/>
      <c r="E2" s="429"/>
      <c r="F2" s="430"/>
      <c r="G2" s="429"/>
      <c r="H2" s="429"/>
      <c r="I2" s="429"/>
      <c r="K2" s="429"/>
      <c r="L2" s="432" t="s">
        <v>98</v>
      </c>
      <c r="M2" s="432"/>
      <c r="N2" s="433">
        <v>0.16</v>
      </c>
      <c r="O2" s="432"/>
      <c r="P2" s="432" t="s">
        <v>105</v>
      </c>
      <c r="Q2" s="432"/>
      <c r="S2" s="434" t="s">
        <v>161</v>
      </c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6"/>
      <c r="AH2" s="437" t="s">
        <v>244</v>
      </c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BZ2" s="432" t="s">
        <v>328</v>
      </c>
    </row>
    <row r="3" spans="1:78" ht="55.8" hidden="1" customHeight="1" x14ac:dyDescent="0.25">
      <c r="A3" s="157"/>
      <c r="B3" s="157"/>
      <c r="C3" s="157"/>
      <c r="D3" s="157"/>
      <c r="E3" s="157"/>
      <c r="F3" s="158"/>
      <c r="G3" s="157"/>
      <c r="H3" s="157"/>
      <c r="I3" s="157"/>
      <c r="K3" s="157"/>
      <c r="N3" s="160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X3" s="253" t="s">
        <v>259</v>
      </c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Z3" s="159" t="s">
        <v>329</v>
      </c>
    </row>
    <row r="4" spans="1:78" ht="36" hidden="1" customHeight="1" x14ac:dyDescent="0.25">
      <c r="A4" s="163"/>
      <c r="B4" s="157">
        <v>1</v>
      </c>
      <c r="C4" s="157">
        <f>B4+1</f>
        <v>2</v>
      </c>
      <c r="D4" s="157">
        <f t="shared" ref="D4:AN4" si="0">C4+1</f>
        <v>3</v>
      </c>
      <c r="E4" s="157">
        <f t="shared" si="0"/>
        <v>4</v>
      </c>
      <c r="F4" s="157">
        <f t="shared" si="0"/>
        <v>5</v>
      </c>
      <c r="G4" s="157">
        <f t="shared" si="0"/>
        <v>6</v>
      </c>
      <c r="H4" s="157">
        <f t="shared" si="0"/>
        <v>7</v>
      </c>
      <c r="I4" s="157">
        <f t="shared" si="0"/>
        <v>8</v>
      </c>
      <c r="J4" s="157">
        <f t="shared" ref="J4:L4" si="1">I4+1</f>
        <v>9</v>
      </c>
      <c r="K4" s="157">
        <f t="shared" si="1"/>
        <v>10</v>
      </c>
      <c r="L4" s="157">
        <f t="shared" si="1"/>
        <v>11</v>
      </c>
      <c r="M4" s="157">
        <f t="shared" si="0"/>
        <v>12</v>
      </c>
      <c r="N4" s="157">
        <f t="shared" si="0"/>
        <v>13</v>
      </c>
      <c r="O4" s="157">
        <f t="shared" si="0"/>
        <v>14</v>
      </c>
      <c r="P4" s="157">
        <f t="shared" si="0"/>
        <v>15</v>
      </c>
      <c r="Q4" s="157">
        <f t="shared" si="0"/>
        <v>16</v>
      </c>
      <c r="R4" s="157">
        <f t="shared" si="0"/>
        <v>17</v>
      </c>
      <c r="S4" s="157">
        <f t="shared" si="0"/>
        <v>18</v>
      </c>
      <c r="T4" s="157">
        <f t="shared" si="0"/>
        <v>19</v>
      </c>
      <c r="U4" s="157">
        <f t="shared" si="0"/>
        <v>20</v>
      </c>
      <c r="V4" s="157">
        <f t="shared" si="0"/>
        <v>21</v>
      </c>
      <c r="W4" s="157">
        <f t="shared" si="0"/>
        <v>22</v>
      </c>
      <c r="X4" s="157">
        <f t="shared" si="0"/>
        <v>23</v>
      </c>
      <c r="Y4" s="157">
        <f t="shared" si="0"/>
        <v>24</v>
      </c>
      <c r="Z4" s="157">
        <f t="shared" si="0"/>
        <v>25</v>
      </c>
      <c r="AA4" s="157">
        <f t="shared" si="0"/>
        <v>26</v>
      </c>
      <c r="AB4" s="157">
        <f t="shared" si="0"/>
        <v>27</v>
      </c>
      <c r="AC4" s="157">
        <f t="shared" si="0"/>
        <v>28</v>
      </c>
      <c r="AD4" s="157">
        <f t="shared" si="0"/>
        <v>29</v>
      </c>
      <c r="AE4" s="157">
        <f t="shared" si="0"/>
        <v>30</v>
      </c>
      <c r="AF4" s="157">
        <f t="shared" si="0"/>
        <v>31</v>
      </c>
      <c r="AG4" s="157">
        <f t="shared" si="0"/>
        <v>32</v>
      </c>
      <c r="AH4" s="157">
        <f t="shared" si="0"/>
        <v>33</v>
      </c>
      <c r="AI4" s="157">
        <f t="shared" si="0"/>
        <v>34</v>
      </c>
      <c r="AJ4" s="157">
        <f t="shared" si="0"/>
        <v>35</v>
      </c>
      <c r="AK4" s="157">
        <f t="shared" si="0"/>
        <v>36</v>
      </c>
      <c r="AL4" s="157">
        <f t="shared" si="0"/>
        <v>37</v>
      </c>
      <c r="AM4" s="157">
        <f t="shared" si="0"/>
        <v>38</v>
      </c>
      <c r="AN4" s="157">
        <f t="shared" si="0"/>
        <v>39</v>
      </c>
      <c r="AO4" s="157">
        <f t="shared" ref="AO4:AX4" si="2">AN4+1</f>
        <v>40</v>
      </c>
      <c r="AP4" s="157">
        <f t="shared" si="2"/>
        <v>41</v>
      </c>
      <c r="AQ4" s="157">
        <f t="shared" si="2"/>
        <v>42</v>
      </c>
      <c r="AR4" s="157">
        <f t="shared" si="2"/>
        <v>43</v>
      </c>
      <c r="AS4" s="157">
        <f t="shared" si="2"/>
        <v>44</v>
      </c>
      <c r="AT4" s="157">
        <f t="shared" si="2"/>
        <v>45</v>
      </c>
      <c r="AU4" s="157">
        <f t="shared" si="2"/>
        <v>46</v>
      </c>
      <c r="AV4" s="157">
        <f t="shared" si="2"/>
        <v>47</v>
      </c>
      <c r="AW4" s="157">
        <f t="shared" si="2"/>
        <v>48</v>
      </c>
      <c r="AX4" s="157">
        <f t="shared" si="2"/>
        <v>49</v>
      </c>
      <c r="AY4" s="157">
        <f t="shared" ref="AY4" si="3">AX4+1</f>
        <v>50</v>
      </c>
      <c r="AZ4" s="157">
        <f t="shared" ref="AZ4" si="4">AY4+1</f>
        <v>51</v>
      </c>
      <c r="BA4" s="157">
        <f t="shared" ref="BA4" si="5">AZ4+1</f>
        <v>52</v>
      </c>
      <c r="BB4" s="157">
        <f t="shared" ref="BB4" si="6">BA4+1</f>
        <v>53</v>
      </c>
      <c r="BC4" s="157">
        <f t="shared" ref="BC4" si="7">BB4+1</f>
        <v>54</v>
      </c>
      <c r="BD4" s="157">
        <f t="shared" ref="BD4" si="8">BC4+1</f>
        <v>55</v>
      </c>
      <c r="BE4" s="157">
        <f t="shared" ref="BE4" si="9">BD4+1</f>
        <v>56</v>
      </c>
      <c r="BF4" s="157">
        <f t="shared" ref="BF4" si="10">BE4+1</f>
        <v>57</v>
      </c>
      <c r="BG4" s="157">
        <f t="shared" ref="BG4" si="11">BF4+1</f>
        <v>58</v>
      </c>
      <c r="BH4" s="157">
        <f t="shared" ref="BH4" si="12">BG4+1</f>
        <v>59</v>
      </c>
      <c r="BI4" s="157">
        <f t="shared" ref="BI4" si="13">BH4+1</f>
        <v>60</v>
      </c>
      <c r="BJ4" s="159">
        <v>61</v>
      </c>
      <c r="BK4" s="157">
        <f t="shared" ref="BK4" si="14">BJ4+1</f>
        <v>62</v>
      </c>
      <c r="BL4" s="157">
        <f t="shared" ref="BL4" si="15">BK4+1</f>
        <v>63</v>
      </c>
      <c r="BM4" s="157">
        <f t="shared" ref="BM4" si="16">BL4+1</f>
        <v>64</v>
      </c>
      <c r="BN4" s="157">
        <f t="shared" ref="BN4" si="17">BM4+1</f>
        <v>65</v>
      </c>
      <c r="BO4" s="157">
        <f t="shared" ref="BO4" si="18">BN4+1</f>
        <v>66</v>
      </c>
      <c r="BP4" s="157">
        <f t="shared" ref="BP4" si="19">BO4+1</f>
        <v>67</v>
      </c>
      <c r="BQ4" s="157">
        <f t="shared" ref="BQ4" si="20">BP4+1</f>
        <v>68</v>
      </c>
      <c r="BR4" s="157">
        <f t="shared" ref="BR4" si="21">BQ4+1</f>
        <v>69</v>
      </c>
      <c r="BS4" s="157">
        <f t="shared" ref="BS4" si="22">BR4+1</f>
        <v>70</v>
      </c>
      <c r="BT4" s="157">
        <f t="shared" ref="BT4" si="23">BS4+1</f>
        <v>71</v>
      </c>
      <c r="BU4" s="157">
        <f t="shared" ref="BU4" si="24">BT4+1</f>
        <v>72</v>
      </c>
      <c r="BV4" s="157">
        <f t="shared" ref="BV4" si="25">BU4+1</f>
        <v>73</v>
      </c>
      <c r="BW4" s="157">
        <f t="shared" ref="BW4" si="26">BV4+1</f>
        <v>74</v>
      </c>
      <c r="BX4" s="157">
        <f t="shared" ref="BX4" si="27">BW4+1</f>
        <v>75</v>
      </c>
      <c r="BY4" s="157">
        <f t="shared" ref="BY4" si="28">BX4+1</f>
        <v>76</v>
      </c>
      <c r="BZ4" s="159">
        <v>77</v>
      </c>
    </row>
    <row r="5" spans="1:78" ht="130.80000000000001" customHeight="1" x14ac:dyDescent="0.25">
      <c r="B5" s="164" t="s">
        <v>86</v>
      </c>
      <c r="C5" s="164" t="s">
        <v>102</v>
      </c>
      <c r="D5" s="164" t="s">
        <v>87</v>
      </c>
      <c r="E5" s="164" t="s">
        <v>88</v>
      </c>
      <c r="F5" s="165" t="s">
        <v>89</v>
      </c>
      <c r="G5" s="164" t="s">
        <v>90</v>
      </c>
      <c r="H5" s="164" t="s">
        <v>91</v>
      </c>
      <c r="I5" s="164" t="s">
        <v>92</v>
      </c>
      <c r="J5" s="164" t="s">
        <v>96</v>
      </c>
      <c r="K5" s="164" t="s">
        <v>93</v>
      </c>
      <c r="L5" s="164" t="s">
        <v>94</v>
      </c>
      <c r="M5" s="164" t="s">
        <v>95</v>
      </c>
      <c r="N5" s="164" t="s">
        <v>99</v>
      </c>
      <c r="O5" s="164" t="s">
        <v>100</v>
      </c>
      <c r="P5" s="164" t="s">
        <v>101</v>
      </c>
      <c r="Q5" s="166" t="s">
        <v>69</v>
      </c>
      <c r="R5" s="164" t="s">
        <v>103</v>
      </c>
      <c r="S5" s="167" t="s">
        <v>149</v>
      </c>
      <c r="T5" s="167" t="s">
        <v>150</v>
      </c>
      <c r="U5" s="167" t="s">
        <v>151</v>
      </c>
      <c r="V5" s="167" t="s">
        <v>152</v>
      </c>
      <c r="W5" s="167" t="s">
        <v>153</v>
      </c>
      <c r="X5" s="167" t="s">
        <v>154</v>
      </c>
      <c r="Y5" s="167" t="s">
        <v>155</v>
      </c>
      <c r="Z5" s="167" t="s">
        <v>156</v>
      </c>
      <c r="AA5" s="167" t="s">
        <v>157</v>
      </c>
      <c r="AB5" s="167" t="s">
        <v>158</v>
      </c>
      <c r="AC5" s="167" t="s">
        <v>159</v>
      </c>
      <c r="AD5" s="167" t="s">
        <v>160</v>
      </c>
      <c r="AE5" s="164" t="s">
        <v>6</v>
      </c>
      <c r="AF5" s="164" t="s">
        <v>9</v>
      </c>
      <c r="AG5" s="164" t="s">
        <v>162</v>
      </c>
      <c r="AH5" s="167" t="s">
        <v>232</v>
      </c>
      <c r="AI5" s="167" t="s">
        <v>233</v>
      </c>
      <c r="AJ5" s="167" t="s">
        <v>234</v>
      </c>
      <c r="AK5" s="167" t="s">
        <v>235</v>
      </c>
      <c r="AL5" s="167" t="s">
        <v>236</v>
      </c>
      <c r="AM5" s="167" t="s">
        <v>237</v>
      </c>
      <c r="AN5" s="167" t="s">
        <v>238</v>
      </c>
      <c r="AO5" s="167" t="s">
        <v>239</v>
      </c>
      <c r="AP5" s="167" t="s">
        <v>240</v>
      </c>
      <c r="AQ5" s="167" t="s">
        <v>241</v>
      </c>
      <c r="AR5" s="167" t="s">
        <v>242</v>
      </c>
      <c r="AS5" s="167" t="s">
        <v>243</v>
      </c>
      <c r="AT5" s="168" t="s">
        <v>246</v>
      </c>
      <c r="AU5" s="169" t="s">
        <v>248</v>
      </c>
      <c r="AV5" s="170" t="s">
        <v>247</v>
      </c>
      <c r="AW5" s="164" t="s">
        <v>251</v>
      </c>
      <c r="AX5" s="171" t="s">
        <v>260</v>
      </c>
      <c r="AY5" s="171" t="s">
        <v>261</v>
      </c>
      <c r="AZ5" s="171" t="s">
        <v>262</v>
      </c>
      <c r="BA5" s="171" t="s">
        <v>263</v>
      </c>
      <c r="BB5" s="171" t="s">
        <v>264</v>
      </c>
      <c r="BC5" s="171" t="s">
        <v>265</v>
      </c>
      <c r="BD5" s="171" t="s">
        <v>266</v>
      </c>
      <c r="BE5" s="171" t="s">
        <v>267</v>
      </c>
      <c r="BF5" s="171" t="s">
        <v>268</v>
      </c>
      <c r="BG5" s="171" t="s">
        <v>269</v>
      </c>
      <c r="BH5" s="171" t="s">
        <v>270</v>
      </c>
      <c r="BI5" s="171" t="s">
        <v>271</v>
      </c>
      <c r="BJ5" s="172" t="s">
        <v>274</v>
      </c>
      <c r="BK5" s="173" t="s">
        <v>275</v>
      </c>
      <c r="BL5" s="172" t="s">
        <v>277</v>
      </c>
      <c r="BM5" s="172" t="s">
        <v>278</v>
      </c>
      <c r="BN5" s="174" t="s">
        <v>72</v>
      </c>
      <c r="BO5" s="175" t="s">
        <v>276</v>
      </c>
      <c r="BP5" s="174" t="s">
        <v>279</v>
      </c>
      <c r="BQ5" s="174" t="s">
        <v>280</v>
      </c>
      <c r="BR5" s="176" t="s">
        <v>73</v>
      </c>
      <c r="BS5" s="177" t="s">
        <v>281</v>
      </c>
      <c r="BT5" s="176" t="s">
        <v>282</v>
      </c>
      <c r="BU5" s="176" t="s">
        <v>283</v>
      </c>
      <c r="BV5" s="178" t="s">
        <v>74</v>
      </c>
      <c r="BW5" s="179" t="s">
        <v>284</v>
      </c>
      <c r="BX5" s="180" t="s">
        <v>285</v>
      </c>
      <c r="BY5" s="180" t="s">
        <v>286</v>
      </c>
      <c r="BZ5" s="164" t="s">
        <v>327</v>
      </c>
    </row>
    <row r="6" spans="1:78" x14ac:dyDescent="0.25">
      <c r="A6" s="157"/>
      <c r="B6" s="215" t="s">
        <v>331</v>
      </c>
      <c r="C6" s="223" t="str">
        <f>Table1[[#This Row],[नाम कर्मचारी]]</f>
        <v>Ramkesh Meena</v>
      </c>
      <c r="D6" s="215" t="s">
        <v>332</v>
      </c>
      <c r="E6" s="216" t="s">
        <v>333</v>
      </c>
      <c r="F6" s="217" t="s">
        <v>334</v>
      </c>
      <c r="G6" s="216" t="s">
        <v>335</v>
      </c>
      <c r="H6" s="216">
        <v>7014195205</v>
      </c>
      <c r="I6" s="215" t="s">
        <v>336</v>
      </c>
      <c r="J6" s="215" t="s">
        <v>337</v>
      </c>
      <c r="K6" s="215" t="s">
        <v>338</v>
      </c>
      <c r="L6" s="215" t="s">
        <v>98</v>
      </c>
      <c r="M6" s="215" t="s">
        <v>98</v>
      </c>
      <c r="N6" s="215" t="s">
        <v>97</v>
      </c>
      <c r="O6" s="226" t="str">
        <f>IF(P6&gt;0,"YES","NO")</f>
        <v>YES</v>
      </c>
      <c r="P6" s="215">
        <v>11</v>
      </c>
      <c r="Q6" s="218">
        <v>0.08</v>
      </c>
      <c r="R6" s="215" t="s">
        <v>104</v>
      </c>
      <c r="S6" s="215">
        <v>49300</v>
      </c>
      <c r="T6" s="215">
        <f>S6</f>
        <v>49300</v>
      </c>
      <c r="U6" s="215">
        <f t="shared" ref="U6:V6" si="29">T6</f>
        <v>49300</v>
      </c>
      <c r="V6" s="215">
        <f t="shared" si="29"/>
        <v>49300</v>
      </c>
      <c r="W6" s="215">
        <f>ROUNDDOWN(V6*103/100,-2)</f>
        <v>50700</v>
      </c>
      <c r="X6" s="215">
        <f>W6</f>
        <v>50700</v>
      </c>
      <c r="Y6" s="215">
        <f>X6</f>
        <v>50700</v>
      </c>
      <c r="Z6" s="215">
        <f>Table1[[#This Row],[Sep-19]]</f>
        <v>50700</v>
      </c>
      <c r="AA6" s="215">
        <f>Table1[[#This Row],[Oct-19]]</f>
        <v>50700</v>
      </c>
      <c r="AB6" s="215">
        <f>Table1[[#This Row],[Nov-19]]</f>
        <v>50700</v>
      </c>
      <c r="AC6" s="215">
        <f>Table1[[#This Row],[Dec-19]]</f>
        <v>50700</v>
      </c>
      <c r="AD6" s="215">
        <f>Table1[[#This Row],[Jan-20]]</f>
        <v>50700</v>
      </c>
      <c r="AE6" s="215">
        <v>796</v>
      </c>
      <c r="AF6" s="215">
        <v>4000</v>
      </c>
      <c r="AG6" s="215"/>
      <c r="AH6" s="223">
        <f>ROUND(S6*0.12,0)</f>
        <v>5916</v>
      </c>
      <c r="AI6" s="223">
        <f t="shared" ref="AI6:AS6" si="30">ROUND(T6*0.12,0)</f>
        <v>5916</v>
      </c>
      <c r="AJ6" s="223">
        <f t="shared" si="30"/>
        <v>5916</v>
      </c>
      <c r="AK6" s="223">
        <f t="shared" si="30"/>
        <v>5916</v>
      </c>
      <c r="AL6" s="223">
        <f t="shared" si="30"/>
        <v>6084</v>
      </c>
      <c r="AM6" s="223">
        <f t="shared" si="30"/>
        <v>6084</v>
      </c>
      <c r="AN6" s="223">
        <f t="shared" si="30"/>
        <v>6084</v>
      </c>
      <c r="AO6" s="223">
        <f t="shared" si="30"/>
        <v>6084</v>
      </c>
      <c r="AP6" s="223">
        <f t="shared" si="30"/>
        <v>6084</v>
      </c>
      <c r="AQ6" s="223">
        <f t="shared" si="30"/>
        <v>6084</v>
      </c>
      <c r="AR6" s="223">
        <f t="shared" si="30"/>
        <v>6084</v>
      </c>
      <c r="AS6" s="223">
        <f t="shared" si="30"/>
        <v>6084</v>
      </c>
      <c r="AT6" s="215" t="s">
        <v>97</v>
      </c>
      <c r="AU6" s="215" t="s">
        <v>98</v>
      </c>
      <c r="AV6" s="215" t="s">
        <v>249</v>
      </c>
      <c r="AW6" s="215"/>
      <c r="AX6" s="215"/>
      <c r="AY6" s="215"/>
      <c r="AZ6" s="215"/>
      <c r="BA6" s="215"/>
      <c r="BB6" s="215"/>
      <c r="BC6" s="215"/>
      <c r="BD6" s="215"/>
      <c r="BE6" s="215">
        <v>2000</v>
      </c>
      <c r="BF6" s="215">
        <v>5000</v>
      </c>
      <c r="BG6" s="215">
        <v>5000</v>
      </c>
      <c r="BH6" s="215">
        <v>2000</v>
      </c>
      <c r="BI6" s="215"/>
      <c r="BJ6" s="219"/>
      <c r="BK6" s="220"/>
      <c r="BL6" s="220"/>
      <c r="BM6" s="220"/>
      <c r="BN6" s="221"/>
      <c r="BO6" s="222"/>
      <c r="BP6" s="222"/>
      <c r="BQ6" s="222"/>
      <c r="BR6" s="215"/>
      <c r="BS6" s="215"/>
      <c r="BT6" s="215"/>
      <c r="BU6" s="215"/>
      <c r="BV6" s="215"/>
      <c r="BW6" s="215"/>
      <c r="BX6" s="215"/>
      <c r="BY6" s="215"/>
      <c r="BZ6" s="215" t="s">
        <v>328</v>
      </c>
    </row>
    <row r="7" spans="1:78" x14ac:dyDescent="0.25">
      <c r="A7" s="157"/>
      <c r="B7" s="202"/>
      <c r="C7" s="224">
        <f>Table1[[#This Row],[नाम कर्मचारी]]</f>
        <v>0</v>
      </c>
      <c r="D7" s="202"/>
      <c r="E7" s="202"/>
      <c r="F7" s="204"/>
      <c r="G7" s="202"/>
      <c r="H7" s="202"/>
      <c r="I7" s="201"/>
      <c r="J7" s="201"/>
      <c r="K7" s="201"/>
      <c r="L7" s="201"/>
      <c r="M7" s="201"/>
      <c r="N7" s="201"/>
      <c r="O7" s="225" t="str">
        <f t="shared" ref="O7:O24" si="31">IF(P7&gt;0,"YES","NO")</f>
        <v>NO</v>
      </c>
      <c r="P7" s="201"/>
      <c r="Q7" s="209"/>
      <c r="R7" s="201"/>
      <c r="S7" s="201">
        <v>100</v>
      </c>
      <c r="T7" s="201">
        <f t="shared" ref="T7:V7" si="32">S7</f>
        <v>100</v>
      </c>
      <c r="U7" s="201">
        <f t="shared" si="32"/>
        <v>100</v>
      </c>
      <c r="V7" s="201">
        <f t="shared" si="32"/>
        <v>100</v>
      </c>
      <c r="W7" s="201">
        <f t="shared" ref="W7:W69" si="33">ROUNDDOWN(V7*103/100,-2)</f>
        <v>100</v>
      </c>
      <c r="X7" s="201">
        <f t="shared" ref="X7:Y7" si="34">W7</f>
        <v>100</v>
      </c>
      <c r="Y7" s="201">
        <f t="shared" si="34"/>
        <v>100</v>
      </c>
      <c r="Z7" s="201">
        <f>Table1[[#This Row],[Sep-19]]</f>
        <v>100</v>
      </c>
      <c r="AA7" s="201">
        <f>Table1[[#This Row],[Oct-19]]</f>
        <v>100</v>
      </c>
      <c r="AB7" s="201">
        <f>Table1[[#This Row],[Nov-19]]</f>
        <v>100</v>
      </c>
      <c r="AC7" s="201">
        <f>Table1[[#This Row],[Dec-19]]</f>
        <v>100</v>
      </c>
      <c r="AD7" s="201">
        <f>Table1[[#This Row],[Jan-20]]</f>
        <v>100</v>
      </c>
      <c r="AE7" s="201">
        <v>796</v>
      </c>
      <c r="AF7" s="201">
        <v>4000</v>
      </c>
      <c r="AG7" s="201"/>
      <c r="AH7" s="228">
        <f t="shared" ref="AH7:AH69" si="35">ROUND(S7*0.12,0)</f>
        <v>12</v>
      </c>
      <c r="AI7" s="228">
        <f t="shared" ref="AI7:AI69" si="36">ROUND(T7*0.12,0)</f>
        <v>12</v>
      </c>
      <c r="AJ7" s="228">
        <f t="shared" ref="AJ7:AJ69" si="37">ROUND(U7*0.12,0)</f>
        <v>12</v>
      </c>
      <c r="AK7" s="228">
        <f t="shared" ref="AK7:AK69" si="38">ROUND(V7*0.12,0)</f>
        <v>12</v>
      </c>
      <c r="AL7" s="228">
        <f t="shared" ref="AL7:AL69" si="39">ROUND(W7*0.12,0)</f>
        <v>12</v>
      </c>
      <c r="AM7" s="228">
        <f t="shared" ref="AM7:AM69" si="40">ROUND(X7*0.12,0)</f>
        <v>12</v>
      </c>
      <c r="AN7" s="228">
        <f t="shared" ref="AN7:AN69" si="41">ROUND(Y7*0.12,0)</f>
        <v>12</v>
      </c>
      <c r="AO7" s="228">
        <f t="shared" ref="AO7:AO69" si="42">ROUND(Z7*0.12,0)</f>
        <v>12</v>
      </c>
      <c r="AP7" s="228">
        <f t="shared" ref="AP7:AP69" si="43">ROUND(AA7*0.12,0)</f>
        <v>12</v>
      </c>
      <c r="AQ7" s="228">
        <f t="shared" ref="AQ7:AQ69" si="44">ROUND(AB7*0.12,0)</f>
        <v>12</v>
      </c>
      <c r="AR7" s="228">
        <f t="shared" ref="AR7:AR69" si="45">ROUND(AC7*0.12,0)</f>
        <v>12</v>
      </c>
      <c r="AS7" s="228">
        <f t="shared" ref="AS7:AS69" si="46">ROUND(AD7*0.12,0)</f>
        <v>12</v>
      </c>
      <c r="AT7" s="201"/>
      <c r="AU7" s="201"/>
      <c r="AV7" s="201"/>
      <c r="AW7" s="201"/>
      <c r="AX7" s="201"/>
      <c r="AY7" s="201">
        <f>Table1[[#This Row],[March]]</f>
        <v>0</v>
      </c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10"/>
      <c r="BK7" s="211"/>
      <c r="BL7" s="211"/>
      <c r="BM7" s="211"/>
      <c r="BN7" s="212"/>
      <c r="BO7" s="212"/>
      <c r="BP7" s="212"/>
      <c r="BQ7" s="212"/>
      <c r="BR7" s="201"/>
      <c r="BS7" s="201"/>
      <c r="BT7" s="201"/>
      <c r="BU7" s="201"/>
      <c r="BV7" s="201"/>
      <c r="BW7" s="201"/>
      <c r="BX7" s="201"/>
      <c r="BY7" s="201"/>
      <c r="BZ7" s="201"/>
    </row>
    <row r="8" spans="1:78" x14ac:dyDescent="0.25">
      <c r="A8" s="157"/>
      <c r="B8" s="202"/>
      <c r="C8" s="224">
        <f>Table1[[#This Row],[नाम कर्मचारी]]</f>
        <v>0</v>
      </c>
      <c r="D8" s="202"/>
      <c r="E8" s="201"/>
      <c r="F8" s="205"/>
      <c r="G8" s="201"/>
      <c r="H8" s="201"/>
      <c r="I8" s="201"/>
      <c r="J8" s="201"/>
      <c r="K8" s="201"/>
      <c r="L8" s="201"/>
      <c r="M8" s="201"/>
      <c r="N8" s="201"/>
      <c r="O8" s="225" t="str">
        <f t="shared" si="31"/>
        <v>NO</v>
      </c>
      <c r="P8" s="201"/>
      <c r="Q8" s="209"/>
      <c r="R8" s="201"/>
      <c r="S8" s="201">
        <v>0</v>
      </c>
      <c r="T8" s="201">
        <f t="shared" ref="T8:V8" si="47">S8</f>
        <v>0</v>
      </c>
      <c r="U8" s="201">
        <f t="shared" si="47"/>
        <v>0</v>
      </c>
      <c r="V8" s="201">
        <f t="shared" si="47"/>
        <v>0</v>
      </c>
      <c r="W8" s="201">
        <f t="shared" si="33"/>
        <v>0</v>
      </c>
      <c r="X8" s="201">
        <f t="shared" ref="X8:Y8" si="48">W8</f>
        <v>0</v>
      </c>
      <c r="Y8" s="201">
        <f t="shared" si="48"/>
        <v>0</v>
      </c>
      <c r="Z8" s="201">
        <f>Table1[[#This Row],[Sep-19]]</f>
        <v>0</v>
      </c>
      <c r="AA8" s="201">
        <f>Table1[[#This Row],[Oct-19]]</f>
        <v>0</v>
      </c>
      <c r="AB8" s="201">
        <f>Table1[[#This Row],[Nov-19]]</f>
        <v>0</v>
      </c>
      <c r="AC8" s="201">
        <f>Table1[[#This Row],[Dec-19]]</f>
        <v>0</v>
      </c>
      <c r="AD8" s="201">
        <f>Table1[[#This Row],[Jan-20]]</f>
        <v>0</v>
      </c>
      <c r="AE8" s="201"/>
      <c r="AF8" s="201"/>
      <c r="AG8" s="201"/>
      <c r="AH8" s="228">
        <f t="shared" si="35"/>
        <v>0</v>
      </c>
      <c r="AI8" s="228">
        <f t="shared" si="36"/>
        <v>0</v>
      </c>
      <c r="AJ8" s="228">
        <f t="shared" si="37"/>
        <v>0</v>
      </c>
      <c r="AK8" s="228">
        <f t="shared" si="38"/>
        <v>0</v>
      </c>
      <c r="AL8" s="228">
        <f t="shared" si="39"/>
        <v>0</v>
      </c>
      <c r="AM8" s="228">
        <f t="shared" si="40"/>
        <v>0</v>
      </c>
      <c r="AN8" s="228">
        <f t="shared" si="41"/>
        <v>0</v>
      </c>
      <c r="AO8" s="228">
        <f t="shared" si="42"/>
        <v>0</v>
      </c>
      <c r="AP8" s="228">
        <f t="shared" si="43"/>
        <v>0</v>
      </c>
      <c r="AQ8" s="228">
        <f t="shared" si="44"/>
        <v>0</v>
      </c>
      <c r="AR8" s="228">
        <f t="shared" si="45"/>
        <v>0</v>
      </c>
      <c r="AS8" s="228">
        <f t="shared" si="46"/>
        <v>0</v>
      </c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10"/>
      <c r="BK8" s="211"/>
      <c r="BL8" s="211"/>
      <c r="BM8" s="211"/>
      <c r="BN8" s="212"/>
      <c r="BO8" s="212"/>
      <c r="BP8" s="212"/>
      <c r="BQ8" s="212"/>
      <c r="BR8" s="201"/>
      <c r="BS8" s="201"/>
      <c r="BT8" s="201"/>
      <c r="BU8" s="201"/>
      <c r="BV8" s="201"/>
      <c r="BW8" s="201"/>
      <c r="BX8" s="201"/>
      <c r="BY8" s="201"/>
      <c r="BZ8" s="201"/>
    </row>
    <row r="9" spans="1:78" x14ac:dyDescent="0.25">
      <c r="A9" s="157"/>
      <c r="B9" s="202"/>
      <c r="C9" s="224">
        <f>Table1[[#This Row],[नाम कर्मचारी]]</f>
        <v>0</v>
      </c>
      <c r="D9" s="202"/>
      <c r="E9" s="201"/>
      <c r="F9" s="205"/>
      <c r="G9" s="201"/>
      <c r="H9" s="201"/>
      <c r="I9" s="201"/>
      <c r="J9" s="201"/>
      <c r="K9" s="201"/>
      <c r="L9" s="201"/>
      <c r="M9" s="201"/>
      <c r="N9" s="201"/>
      <c r="O9" s="225" t="str">
        <f t="shared" si="31"/>
        <v>NO</v>
      </c>
      <c r="P9" s="201"/>
      <c r="Q9" s="209"/>
      <c r="R9" s="201"/>
      <c r="S9" s="201">
        <v>0</v>
      </c>
      <c r="T9" s="201">
        <f t="shared" ref="T9:V9" si="49">S9</f>
        <v>0</v>
      </c>
      <c r="U9" s="201">
        <f t="shared" si="49"/>
        <v>0</v>
      </c>
      <c r="V9" s="201">
        <f t="shared" si="49"/>
        <v>0</v>
      </c>
      <c r="W9" s="201">
        <f t="shared" si="33"/>
        <v>0</v>
      </c>
      <c r="X9" s="201">
        <f t="shared" ref="X9:Y9" si="50">W9</f>
        <v>0</v>
      </c>
      <c r="Y9" s="201">
        <f t="shared" si="50"/>
        <v>0</v>
      </c>
      <c r="Z9" s="201">
        <f>Table1[[#This Row],[Sep-19]]</f>
        <v>0</v>
      </c>
      <c r="AA9" s="201">
        <f>Table1[[#This Row],[Oct-19]]</f>
        <v>0</v>
      </c>
      <c r="AB9" s="201">
        <f>Table1[[#This Row],[Nov-19]]</f>
        <v>0</v>
      </c>
      <c r="AC9" s="201">
        <f>Table1[[#This Row],[Dec-19]]</f>
        <v>0</v>
      </c>
      <c r="AD9" s="201">
        <f>Table1[[#This Row],[Jan-20]]</f>
        <v>0</v>
      </c>
      <c r="AE9" s="201"/>
      <c r="AF9" s="201"/>
      <c r="AG9" s="201"/>
      <c r="AH9" s="228">
        <f t="shared" si="35"/>
        <v>0</v>
      </c>
      <c r="AI9" s="228">
        <f t="shared" si="36"/>
        <v>0</v>
      </c>
      <c r="AJ9" s="228">
        <f t="shared" si="37"/>
        <v>0</v>
      </c>
      <c r="AK9" s="228">
        <f t="shared" si="38"/>
        <v>0</v>
      </c>
      <c r="AL9" s="228">
        <f t="shared" si="39"/>
        <v>0</v>
      </c>
      <c r="AM9" s="228">
        <f t="shared" si="40"/>
        <v>0</v>
      </c>
      <c r="AN9" s="228">
        <f t="shared" si="41"/>
        <v>0</v>
      </c>
      <c r="AO9" s="228">
        <f t="shared" si="42"/>
        <v>0</v>
      </c>
      <c r="AP9" s="228">
        <f t="shared" si="43"/>
        <v>0</v>
      </c>
      <c r="AQ9" s="228">
        <f t="shared" si="44"/>
        <v>0</v>
      </c>
      <c r="AR9" s="228">
        <f t="shared" si="45"/>
        <v>0</v>
      </c>
      <c r="AS9" s="228">
        <f t="shared" si="46"/>
        <v>0</v>
      </c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12"/>
      <c r="BO9" s="212"/>
      <c r="BP9" s="212"/>
      <c r="BQ9" s="212"/>
      <c r="BR9" s="201"/>
      <c r="BS9" s="201"/>
      <c r="BT9" s="201"/>
      <c r="BU9" s="201"/>
      <c r="BV9" s="201"/>
      <c r="BW9" s="201"/>
      <c r="BX9" s="201"/>
      <c r="BY9" s="201"/>
      <c r="BZ9" s="201"/>
    </row>
    <row r="10" spans="1:78" x14ac:dyDescent="0.25">
      <c r="A10" s="157"/>
      <c r="B10" s="202"/>
      <c r="C10" s="224">
        <f>Table1[[#This Row],[नाम कर्मचारी]]</f>
        <v>0</v>
      </c>
      <c r="D10" s="202"/>
      <c r="E10" s="201"/>
      <c r="F10" s="205"/>
      <c r="G10" s="201"/>
      <c r="H10" s="201"/>
      <c r="I10" s="201"/>
      <c r="J10" s="201"/>
      <c r="K10" s="201"/>
      <c r="L10" s="201"/>
      <c r="M10" s="201"/>
      <c r="N10" s="201"/>
      <c r="O10" s="225" t="str">
        <f t="shared" si="31"/>
        <v>NO</v>
      </c>
      <c r="P10" s="201"/>
      <c r="Q10" s="209"/>
      <c r="R10" s="201"/>
      <c r="S10" s="201">
        <v>0</v>
      </c>
      <c r="T10" s="201">
        <f t="shared" ref="T10:V10" si="51">S10</f>
        <v>0</v>
      </c>
      <c r="U10" s="201">
        <f t="shared" si="51"/>
        <v>0</v>
      </c>
      <c r="V10" s="201">
        <f t="shared" si="51"/>
        <v>0</v>
      </c>
      <c r="W10" s="201">
        <f t="shared" si="33"/>
        <v>0</v>
      </c>
      <c r="X10" s="201">
        <f t="shared" ref="X10:Y10" si="52">W10</f>
        <v>0</v>
      </c>
      <c r="Y10" s="201">
        <f t="shared" si="52"/>
        <v>0</v>
      </c>
      <c r="Z10" s="201">
        <f>Table1[[#This Row],[Sep-19]]</f>
        <v>0</v>
      </c>
      <c r="AA10" s="201">
        <f>Table1[[#This Row],[Oct-19]]</f>
        <v>0</v>
      </c>
      <c r="AB10" s="201">
        <f>Table1[[#This Row],[Nov-19]]</f>
        <v>0</v>
      </c>
      <c r="AC10" s="201">
        <f>Table1[[#This Row],[Dec-19]]</f>
        <v>0</v>
      </c>
      <c r="AD10" s="201">
        <f>Table1[[#This Row],[Jan-20]]</f>
        <v>0</v>
      </c>
      <c r="AE10" s="201"/>
      <c r="AF10" s="201"/>
      <c r="AG10" s="201"/>
      <c r="AH10" s="228">
        <f t="shared" si="35"/>
        <v>0</v>
      </c>
      <c r="AI10" s="228">
        <f t="shared" si="36"/>
        <v>0</v>
      </c>
      <c r="AJ10" s="228">
        <f t="shared" si="37"/>
        <v>0</v>
      </c>
      <c r="AK10" s="228">
        <f t="shared" si="38"/>
        <v>0</v>
      </c>
      <c r="AL10" s="228">
        <f t="shared" si="39"/>
        <v>0</v>
      </c>
      <c r="AM10" s="228">
        <f t="shared" si="40"/>
        <v>0</v>
      </c>
      <c r="AN10" s="228">
        <f t="shared" si="41"/>
        <v>0</v>
      </c>
      <c r="AO10" s="228">
        <f t="shared" si="42"/>
        <v>0</v>
      </c>
      <c r="AP10" s="228">
        <f t="shared" si="43"/>
        <v>0</v>
      </c>
      <c r="AQ10" s="228">
        <f t="shared" si="44"/>
        <v>0</v>
      </c>
      <c r="AR10" s="228">
        <f t="shared" si="45"/>
        <v>0</v>
      </c>
      <c r="AS10" s="228">
        <f t="shared" si="46"/>
        <v>0</v>
      </c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12"/>
      <c r="BO10" s="212"/>
      <c r="BP10" s="212"/>
      <c r="BQ10" s="212"/>
      <c r="BR10" s="201"/>
      <c r="BS10" s="201"/>
      <c r="BT10" s="201"/>
      <c r="BU10" s="201"/>
      <c r="BV10" s="201"/>
      <c r="BW10" s="201"/>
      <c r="BX10" s="201"/>
      <c r="BY10" s="201"/>
      <c r="BZ10" s="201"/>
    </row>
    <row r="11" spans="1:78" x14ac:dyDescent="0.25">
      <c r="A11" s="157"/>
      <c r="B11" s="202"/>
      <c r="C11" s="224">
        <f>Table1[[#This Row],[नाम कर्मचारी]]</f>
        <v>0</v>
      </c>
      <c r="D11" s="202"/>
      <c r="E11" s="201"/>
      <c r="F11" s="205"/>
      <c r="G11" s="201"/>
      <c r="H11" s="201"/>
      <c r="I11" s="201"/>
      <c r="J11" s="201"/>
      <c r="K11" s="201"/>
      <c r="L11" s="201"/>
      <c r="M11" s="201"/>
      <c r="N11" s="201"/>
      <c r="O11" s="225" t="str">
        <f t="shared" si="31"/>
        <v>NO</v>
      </c>
      <c r="P11" s="201"/>
      <c r="Q11" s="209"/>
      <c r="R11" s="201"/>
      <c r="S11" s="201">
        <v>0</v>
      </c>
      <c r="T11" s="201">
        <f t="shared" ref="T11:V11" si="53">S11</f>
        <v>0</v>
      </c>
      <c r="U11" s="201">
        <f t="shared" si="53"/>
        <v>0</v>
      </c>
      <c r="V11" s="201">
        <f t="shared" si="53"/>
        <v>0</v>
      </c>
      <c r="W11" s="201">
        <f t="shared" si="33"/>
        <v>0</v>
      </c>
      <c r="X11" s="201">
        <f t="shared" ref="X11:Y11" si="54">W11</f>
        <v>0</v>
      </c>
      <c r="Y11" s="201">
        <f t="shared" si="54"/>
        <v>0</v>
      </c>
      <c r="Z11" s="201">
        <f>Table1[[#This Row],[Sep-19]]</f>
        <v>0</v>
      </c>
      <c r="AA11" s="201">
        <f>Table1[[#This Row],[Oct-19]]</f>
        <v>0</v>
      </c>
      <c r="AB11" s="201">
        <f>Table1[[#This Row],[Nov-19]]</f>
        <v>0</v>
      </c>
      <c r="AC11" s="201">
        <f>Table1[[#This Row],[Dec-19]]</f>
        <v>0</v>
      </c>
      <c r="AD11" s="201">
        <f>Table1[[#This Row],[Jan-20]]</f>
        <v>0</v>
      </c>
      <c r="AE11" s="201"/>
      <c r="AF11" s="201"/>
      <c r="AG11" s="201"/>
      <c r="AH11" s="228">
        <f t="shared" si="35"/>
        <v>0</v>
      </c>
      <c r="AI11" s="228">
        <f t="shared" si="36"/>
        <v>0</v>
      </c>
      <c r="AJ11" s="228">
        <f t="shared" si="37"/>
        <v>0</v>
      </c>
      <c r="AK11" s="228">
        <f t="shared" si="38"/>
        <v>0</v>
      </c>
      <c r="AL11" s="228">
        <f t="shared" si="39"/>
        <v>0</v>
      </c>
      <c r="AM11" s="228">
        <f t="shared" si="40"/>
        <v>0</v>
      </c>
      <c r="AN11" s="228">
        <f t="shared" si="41"/>
        <v>0</v>
      </c>
      <c r="AO11" s="228">
        <f t="shared" si="42"/>
        <v>0</v>
      </c>
      <c r="AP11" s="228">
        <f t="shared" si="43"/>
        <v>0</v>
      </c>
      <c r="AQ11" s="228">
        <f t="shared" si="44"/>
        <v>0</v>
      </c>
      <c r="AR11" s="228">
        <f t="shared" si="45"/>
        <v>0</v>
      </c>
      <c r="AS11" s="228">
        <f t="shared" si="46"/>
        <v>0</v>
      </c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12"/>
      <c r="BO11" s="212"/>
      <c r="BP11" s="212"/>
      <c r="BQ11" s="212"/>
      <c r="BR11" s="201"/>
      <c r="BS11" s="201"/>
      <c r="BT11" s="201"/>
      <c r="BU11" s="201"/>
      <c r="BV11" s="201"/>
      <c r="BW11" s="201"/>
      <c r="BX11" s="201"/>
      <c r="BY11" s="201"/>
      <c r="BZ11" s="201"/>
    </row>
    <row r="12" spans="1:78" x14ac:dyDescent="0.25">
      <c r="A12" s="157"/>
      <c r="B12" s="202"/>
      <c r="C12" s="224">
        <f>Table1[[#This Row],[नाम कर्मचारी]]</f>
        <v>0</v>
      </c>
      <c r="D12" s="201"/>
      <c r="E12" s="201"/>
      <c r="F12" s="205"/>
      <c r="G12" s="201"/>
      <c r="H12" s="201"/>
      <c r="I12" s="201"/>
      <c r="J12" s="201"/>
      <c r="K12" s="201"/>
      <c r="L12" s="201"/>
      <c r="M12" s="201"/>
      <c r="N12" s="201"/>
      <c r="O12" s="225" t="str">
        <f t="shared" si="31"/>
        <v>NO</v>
      </c>
      <c r="P12" s="201"/>
      <c r="Q12" s="209"/>
      <c r="R12" s="201"/>
      <c r="S12" s="201">
        <v>0</v>
      </c>
      <c r="T12" s="201">
        <f t="shared" ref="T12:V12" si="55">S12</f>
        <v>0</v>
      </c>
      <c r="U12" s="201">
        <f t="shared" si="55"/>
        <v>0</v>
      </c>
      <c r="V12" s="201">
        <f t="shared" si="55"/>
        <v>0</v>
      </c>
      <c r="W12" s="201">
        <f t="shared" si="33"/>
        <v>0</v>
      </c>
      <c r="X12" s="201">
        <f t="shared" ref="X12:Y12" si="56">W12</f>
        <v>0</v>
      </c>
      <c r="Y12" s="201">
        <f t="shared" si="56"/>
        <v>0</v>
      </c>
      <c r="Z12" s="201">
        <f>Table1[[#This Row],[Sep-19]]</f>
        <v>0</v>
      </c>
      <c r="AA12" s="201">
        <f>Table1[[#This Row],[Oct-19]]</f>
        <v>0</v>
      </c>
      <c r="AB12" s="201">
        <f>Table1[[#This Row],[Nov-19]]</f>
        <v>0</v>
      </c>
      <c r="AC12" s="201">
        <f>Table1[[#This Row],[Dec-19]]</f>
        <v>0</v>
      </c>
      <c r="AD12" s="201">
        <f>Table1[[#This Row],[Jan-20]]</f>
        <v>0</v>
      </c>
      <c r="AE12" s="201"/>
      <c r="AF12" s="201"/>
      <c r="AG12" s="201"/>
      <c r="AH12" s="228">
        <f t="shared" si="35"/>
        <v>0</v>
      </c>
      <c r="AI12" s="228">
        <f t="shared" si="36"/>
        <v>0</v>
      </c>
      <c r="AJ12" s="228">
        <f t="shared" si="37"/>
        <v>0</v>
      </c>
      <c r="AK12" s="228">
        <f t="shared" si="38"/>
        <v>0</v>
      </c>
      <c r="AL12" s="228">
        <f t="shared" si="39"/>
        <v>0</v>
      </c>
      <c r="AM12" s="228">
        <f t="shared" si="40"/>
        <v>0</v>
      </c>
      <c r="AN12" s="228">
        <f t="shared" si="41"/>
        <v>0</v>
      </c>
      <c r="AO12" s="228">
        <f t="shared" si="42"/>
        <v>0</v>
      </c>
      <c r="AP12" s="228">
        <f t="shared" si="43"/>
        <v>0</v>
      </c>
      <c r="AQ12" s="228">
        <f t="shared" si="44"/>
        <v>0</v>
      </c>
      <c r="AR12" s="228">
        <f t="shared" si="45"/>
        <v>0</v>
      </c>
      <c r="AS12" s="228">
        <f t="shared" si="46"/>
        <v>0</v>
      </c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12"/>
      <c r="BO12" s="212"/>
      <c r="BP12" s="212"/>
      <c r="BQ12" s="212"/>
      <c r="BR12" s="201"/>
      <c r="BS12" s="201"/>
      <c r="BT12" s="201"/>
      <c r="BU12" s="201"/>
      <c r="BV12" s="201"/>
      <c r="BW12" s="201"/>
      <c r="BX12" s="201"/>
      <c r="BY12" s="201"/>
      <c r="BZ12" s="201"/>
    </row>
    <row r="13" spans="1:78" x14ac:dyDescent="0.25">
      <c r="A13" s="157"/>
      <c r="B13" s="202"/>
      <c r="C13" s="224">
        <f>Table1[[#This Row],[नाम कर्मचारी]]</f>
        <v>0</v>
      </c>
      <c r="D13" s="201"/>
      <c r="E13" s="201"/>
      <c r="F13" s="205"/>
      <c r="G13" s="201"/>
      <c r="H13" s="201"/>
      <c r="I13" s="201"/>
      <c r="J13" s="201"/>
      <c r="K13" s="201"/>
      <c r="L13" s="201"/>
      <c r="M13" s="201"/>
      <c r="N13" s="201"/>
      <c r="O13" s="225" t="str">
        <f t="shared" si="31"/>
        <v>NO</v>
      </c>
      <c r="P13" s="201"/>
      <c r="Q13" s="209"/>
      <c r="R13" s="201"/>
      <c r="S13" s="201">
        <v>0</v>
      </c>
      <c r="T13" s="201">
        <f t="shared" ref="T13:V13" si="57">S13</f>
        <v>0</v>
      </c>
      <c r="U13" s="201">
        <f t="shared" si="57"/>
        <v>0</v>
      </c>
      <c r="V13" s="201">
        <f t="shared" si="57"/>
        <v>0</v>
      </c>
      <c r="W13" s="201">
        <f t="shared" si="33"/>
        <v>0</v>
      </c>
      <c r="X13" s="201">
        <f t="shared" ref="X13:Y13" si="58">W13</f>
        <v>0</v>
      </c>
      <c r="Y13" s="201">
        <f t="shared" si="58"/>
        <v>0</v>
      </c>
      <c r="Z13" s="201">
        <f>Table1[[#This Row],[Sep-19]]</f>
        <v>0</v>
      </c>
      <c r="AA13" s="201">
        <f>Table1[[#This Row],[Oct-19]]</f>
        <v>0</v>
      </c>
      <c r="AB13" s="201">
        <f>Table1[[#This Row],[Nov-19]]</f>
        <v>0</v>
      </c>
      <c r="AC13" s="201">
        <f>Table1[[#This Row],[Dec-19]]</f>
        <v>0</v>
      </c>
      <c r="AD13" s="201">
        <f>Table1[[#This Row],[Jan-20]]</f>
        <v>0</v>
      </c>
      <c r="AE13" s="201"/>
      <c r="AF13" s="201"/>
      <c r="AG13" s="201"/>
      <c r="AH13" s="228">
        <f t="shared" si="35"/>
        <v>0</v>
      </c>
      <c r="AI13" s="228">
        <f t="shared" si="36"/>
        <v>0</v>
      </c>
      <c r="AJ13" s="228">
        <f t="shared" si="37"/>
        <v>0</v>
      </c>
      <c r="AK13" s="228">
        <f t="shared" si="38"/>
        <v>0</v>
      </c>
      <c r="AL13" s="228">
        <f t="shared" si="39"/>
        <v>0</v>
      </c>
      <c r="AM13" s="228">
        <f t="shared" si="40"/>
        <v>0</v>
      </c>
      <c r="AN13" s="228">
        <f t="shared" si="41"/>
        <v>0</v>
      </c>
      <c r="AO13" s="228">
        <f t="shared" si="42"/>
        <v>0</v>
      </c>
      <c r="AP13" s="228">
        <f t="shared" si="43"/>
        <v>0</v>
      </c>
      <c r="AQ13" s="228">
        <f t="shared" si="44"/>
        <v>0</v>
      </c>
      <c r="AR13" s="228">
        <f t="shared" si="45"/>
        <v>0</v>
      </c>
      <c r="AS13" s="228">
        <f t="shared" si="46"/>
        <v>0</v>
      </c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12"/>
      <c r="BO13" s="212"/>
      <c r="BP13" s="212"/>
      <c r="BQ13" s="212"/>
      <c r="BR13" s="201"/>
      <c r="BS13" s="201"/>
      <c r="BT13" s="201"/>
      <c r="BU13" s="201"/>
      <c r="BV13" s="201"/>
      <c r="BW13" s="201"/>
      <c r="BX13" s="201"/>
      <c r="BY13" s="201"/>
      <c r="BZ13" s="201"/>
    </row>
    <row r="14" spans="1:78" x14ac:dyDescent="0.25">
      <c r="A14" s="157"/>
      <c r="B14" s="202"/>
      <c r="C14" s="224">
        <f>Table1[[#This Row],[नाम कर्मचारी]]</f>
        <v>0</v>
      </c>
      <c r="D14" s="201"/>
      <c r="E14" s="201"/>
      <c r="F14" s="205"/>
      <c r="G14" s="201"/>
      <c r="H14" s="201"/>
      <c r="I14" s="201"/>
      <c r="J14" s="201"/>
      <c r="K14" s="201"/>
      <c r="L14" s="201"/>
      <c r="M14" s="201"/>
      <c r="N14" s="201"/>
      <c r="O14" s="225" t="str">
        <f t="shared" si="31"/>
        <v>NO</v>
      </c>
      <c r="P14" s="201"/>
      <c r="Q14" s="209"/>
      <c r="R14" s="201"/>
      <c r="S14" s="201">
        <v>0</v>
      </c>
      <c r="T14" s="201">
        <f t="shared" ref="T14:V14" si="59">S14</f>
        <v>0</v>
      </c>
      <c r="U14" s="201">
        <f t="shared" si="59"/>
        <v>0</v>
      </c>
      <c r="V14" s="201">
        <f t="shared" si="59"/>
        <v>0</v>
      </c>
      <c r="W14" s="201">
        <f t="shared" si="33"/>
        <v>0</v>
      </c>
      <c r="X14" s="201">
        <f t="shared" ref="X14:Y14" si="60">W14</f>
        <v>0</v>
      </c>
      <c r="Y14" s="201">
        <f t="shared" si="60"/>
        <v>0</v>
      </c>
      <c r="Z14" s="201">
        <f>Table1[[#This Row],[Sep-19]]</f>
        <v>0</v>
      </c>
      <c r="AA14" s="201">
        <f>Table1[[#This Row],[Oct-19]]</f>
        <v>0</v>
      </c>
      <c r="AB14" s="201">
        <f>Table1[[#This Row],[Nov-19]]</f>
        <v>0</v>
      </c>
      <c r="AC14" s="201">
        <f>Table1[[#This Row],[Dec-19]]</f>
        <v>0</v>
      </c>
      <c r="AD14" s="201">
        <f>Table1[[#This Row],[Jan-20]]</f>
        <v>0</v>
      </c>
      <c r="AE14" s="201"/>
      <c r="AF14" s="201"/>
      <c r="AG14" s="201"/>
      <c r="AH14" s="228">
        <f t="shared" si="35"/>
        <v>0</v>
      </c>
      <c r="AI14" s="228">
        <f t="shared" si="36"/>
        <v>0</v>
      </c>
      <c r="AJ14" s="228">
        <f t="shared" si="37"/>
        <v>0</v>
      </c>
      <c r="AK14" s="228">
        <f t="shared" si="38"/>
        <v>0</v>
      </c>
      <c r="AL14" s="228">
        <f t="shared" si="39"/>
        <v>0</v>
      </c>
      <c r="AM14" s="228">
        <f t="shared" si="40"/>
        <v>0</v>
      </c>
      <c r="AN14" s="228">
        <f t="shared" si="41"/>
        <v>0</v>
      </c>
      <c r="AO14" s="228">
        <f t="shared" si="42"/>
        <v>0</v>
      </c>
      <c r="AP14" s="228">
        <f t="shared" si="43"/>
        <v>0</v>
      </c>
      <c r="AQ14" s="228">
        <f t="shared" si="44"/>
        <v>0</v>
      </c>
      <c r="AR14" s="228">
        <f t="shared" si="45"/>
        <v>0</v>
      </c>
      <c r="AS14" s="228">
        <f t="shared" si="46"/>
        <v>0</v>
      </c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12"/>
      <c r="BO14" s="212"/>
      <c r="BP14" s="212"/>
      <c r="BQ14" s="212"/>
      <c r="BR14" s="201"/>
      <c r="BS14" s="201"/>
      <c r="BT14" s="201"/>
      <c r="BU14" s="201"/>
      <c r="BV14" s="201"/>
      <c r="BW14" s="201"/>
      <c r="BX14" s="201"/>
      <c r="BY14" s="201"/>
      <c r="BZ14" s="201"/>
    </row>
    <row r="15" spans="1:78" x14ac:dyDescent="0.25">
      <c r="A15" s="157"/>
      <c r="B15" s="202"/>
      <c r="C15" s="224">
        <f>Table1[[#This Row],[नाम कर्मचारी]]</f>
        <v>0</v>
      </c>
      <c r="D15" s="201"/>
      <c r="E15" s="201"/>
      <c r="F15" s="205"/>
      <c r="G15" s="201"/>
      <c r="H15" s="201"/>
      <c r="I15" s="201"/>
      <c r="J15" s="201"/>
      <c r="K15" s="201"/>
      <c r="L15" s="201"/>
      <c r="M15" s="201"/>
      <c r="N15" s="201"/>
      <c r="O15" s="225" t="str">
        <f t="shared" si="31"/>
        <v>NO</v>
      </c>
      <c r="P15" s="201"/>
      <c r="Q15" s="209"/>
      <c r="R15" s="201"/>
      <c r="S15" s="201">
        <v>0</v>
      </c>
      <c r="T15" s="201">
        <f t="shared" ref="T15:V15" si="61">S15</f>
        <v>0</v>
      </c>
      <c r="U15" s="201">
        <f t="shared" si="61"/>
        <v>0</v>
      </c>
      <c r="V15" s="201">
        <f t="shared" si="61"/>
        <v>0</v>
      </c>
      <c r="W15" s="201">
        <f t="shared" si="33"/>
        <v>0</v>
      </c>
      <c r="X15" s="201">
        <f t="shared" ref="X15:Y15" si="62">W15</f>
        <v>0</v>
      </c>
      <c r="Y15" s="201">
        <f t="shared" si="62"/>
        <v>0</v>
      </c>
      <c r="Z15" s="201">
        <f>Table1[[#This Row],[Sep-19]]</f>
        <v>0</v>
      </c>
      <c r="AA15" s="201">
        <f>Table1[[#This Row],[Oct-19]]</f>
        <v>0</v>
      </c>
      <c r="AB15" s="201">
        <f>Table1[[#This Row],[Nov-19]]</f>
        <v>0</v>
      </c>
      <c r="AC15" s="201">
        <f>Table1[[#This Row],[Dec-19]]</f>
        <v>0</v>
      </c>
      <c r="AD15" s="201">
        <f>Table1[[#This Row],[Jan-20]]</f>
        <v>0</v>
      </c>
      <c r="AE15" s="201"/>
      <c r="AF15" s="201"/>
      <c r="AG15" s="201"/>
      <c r="AH15" s="228">
        <f t="shared" si="35"/>
        <v>0</v>
      </c>
      <c r="AI15" s="228">
        <f t="shared" si="36"/>
        <v>0</v>
      </c>
      <c r="AJ15" s="228">
        <f t="shared" si="37"/>
        <v>0</v>
      </c>
      <c r="AK15" s="228">
        <f t="shared" si="38"/>
        <v>0</v>
      </c>
      <c r="AL15" s="228">
        <f t="shared" si="39"/>
        <v>0</v>
      </c>
      <c r="AM15" s="228">
        <f t="shared" si="40"/>
        <v>0</v>
      </c>
      <c r="AN15" s="228">
        <f t="shared" si="41"/>
        <v>0</v>
      </c>
      <c r="AO15" s="228">
        <f t="shared" si="42"/>
        <v>0</v>
      </c>
      <c r="AP15" s="228">
        <f t="shared" si="43"/>
        <v>0</v>
      </c>
      <c r="AQ15" s="228">
        <f t="shared" si="44"/>
        <v>0</v>
      </c>
      <c r="AR15" s="228">
        <f t="shared" si="45"/>
        <v>0</v>
      </c>
      <c r="AS15" s="228">
        <f t="shared" si="46"/>
        <v>0</v>
      </c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12"/>
      <c r="BO15" s="212"/>
      <c r="BP15" s="212"/>
      <c r="BQ15" s="212"/>
      <c r="BR15" s="201"/>
      <c r="BS15" s="201"/>
      <c r="BT15" s="201"/>
      <c r="BU15" s="201"/>
      <c r="BV15" s="201"/>
      <c r="BW15" s="201"/>
      <c r="BX15" s="201"/>
      <c r="BY15" s="201"/>
      <c r="BZ15" s="201"/>
    </row>
    <row r="16" spans="1:78" x14ac:dyDescent="0.25">
      <c r="A16" s="157"/>
      <c r="B16" s="202"/>
      <c r="C16" s="224">
        <f>Table1[[#This Row],[नाम कर्मचारी]]</f>
        <v>0</v>
      </c>
      <c r="D16" s="201"/>
      <c r="E16" s="201"/>
      <c r="F16" s="205"/>
      <c r="G16" s="201"/>
      <c r="H16" s="201"/>
      <c r="I16" s="201"/>
      <c r="J16" s="201"/>
      <c r="K16" s="201"/>
      <c r="L16" s="201"/>
      <c r="M16" s="201"/>
      <c r="N16" s="201"/>
      <c r="O16" s="225" t="str">
        <f t="shared" si="31"/>
        <v>NO</v>
      </c>
      <c r="P16" s="201"/>
      <c r="Q16" s="209"/>
      <c r="R16" s="201"/>
      <c r="S16" s="201">
        <v>0</v>
      </c>
      <c r="T16" s="201">
        <f t="shared" ref="T16:V16" si="63">S16</f>
        <v>0</v>
      </c>
      <c r="U16" s="201">
        <f t="shared" si="63"/>
        <v>0</v>
      </c>
      <c r="V16" s="201">
        <f t="shared" si="63"/>
        <v>0</v>
      </c>
      <c r="W16" s="201">
        <f t="shared" si="33"/>
        <v>0</v>
      </c>
      <c r="X16" s="201">
        <f t="shared" ref="X16:Y16" si="64">W16</f>
        <v>0</v>
      </c>
      <c r="Y16" s="201">
        <f t="shared" si="64"/>
        <v>0</v>
      </c>
      <c r="Z16" s="201">
        <f>Table1[[#This Row],[Sep-19]]</f>
        <v>0</v>
      </c>
      <c r="AA16" s="201">
        <f>Table1[[#This Row],[Oct-19]]</f>
        <v>0</v>
      </c>
      <c r="AB16" s="201">
        <f>Table1[[#This Row],[Nov-19]]</f>
        <v>0</v>
      </c>
      <c r="AC16" s="201">
        <f>Table1[[#This Row],[Dec-19]]</f>
        <v>0</v>
      </c>
      <c r="AD16" s="201">
        <f>Table1[[#This Row],[Jan-20]]</f>
        <v>0</v>
      </c>
      <c r="AE16" s="201"/>
      <c r="AF16" s="201"/>
      <c r="AG16" s="201"/>
      <c r="AH16" s="228">
        <f t="shared" si="35"/>
        <v>0</v>
      </c>
      <c r="AI16" s="228">
        <f t="shared" si="36"/>
        <v>0</v>
      </c>
      <c r="AJ16" s="228">
        <f t="shared" si="37"/>
        <v>0</v>
      </c>
      <c r="AK16" s="228">
        <f t="shared" si="38"/>
        <v>0</v>
      </c>
      <c r="AL16" s="228">
        <f t="shared" si="39"/>
        <v>0</v>
      </c>
      <c r="AM16" s="228">
        <f t="shared" si="40"/>
        <v>0</v>
      </c>
      <c r="AN16" s="228">
        <f t="shared" si="41"/>
        <v>0</v>
      </c>
      <c r="AO16" s="228">
        <f t="shared" si="42"/>
        <v>0</v>
      </c>
      <c r="AP16" s="228">
        <f t="shared" si="43"/>
        <v>0</v>
      </c>
      <c r="AQ16" s="228">
        <f t="shared" si="44"/>
        <v>0</v>
      </c>
      <c r="AR16" s="228">
        <f t="shared" si="45"/>
        <v>0</v>
      </c>
      <c r="AS16" s="228">
        <f t="shared" si="46"/>
        <v>0</v>
      </c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12"/>
      <c r="BO16" s="212"/>
      <c r="BP16" s="212"/>
      <c r="BQ16" s="212"/>
      <c r="BR16" s="201"/>
      <c r="BS16" s="201"/>
      <c r="BT16" s="201"/>
      <c r="BU16" s="201"/>
      <c r="BV16" s="201"/>
      <c r="BW16" s="201"/>
      <c r="BX16" s="201"/>
      <c r="BY16" s="201"/>
      <c r="BZ16" s="201"/>
    </row>
    <row r="17" spans="1:78" x14ac:dyDescent="0.25">
      <c r="A17" s="157"/>
      <c r="B17" s="202"/>
      <c r="C17" s="224">
        <f>Table1[[#This Row],[नाम कर्मचारी]]</f>
        <v>0</v>
      </c>
      <c r="D17" s="201"/>
      <c r="E17" s="201"/>
      <c r="F17" s="205"/>
      <c r="G17" s="201"/>
      <c r="H17" s="201"/>
      <c r="I17" s="201"/>
      <c r="J17" s="201"/>
      <c r="K17" s="201"/>
      <c r="L17" s="201"/>
      <c r="M17" s="201"/>
      <c r="N17" s="201"/>
      <c r="O17" s="225" t="str">
        <f t="shared" si="31"/>
        <v>NO</v>
      </c>
      <c r="P17" s="201"/>
      <c r="Q17" s="209"/>
      <c r="R17" s="201"/>
      <c r="S17" s="201">
        <v>0</v>
      </c>
      <c r="T17" s="201">
        <f t="shared" ref="T17:V17" si="65">S17</f>
        <v>0</v>
      </c>
      <c r="U17" s="201">
        <f t="shared" si="65"/>
        <v>0</v>
      </c>
      <c r="V17" s="201">
        <f t="shared" si="65"/>
        <v>0</v>
      </c>
      <c r="W17" s="201">
        <f t="shared" si="33"/>
        <v>0</v>
      </c>
      <c r="X17" s="201">
        <f t="shared" ref="X17:Y17" si="66">W17</f>
        <v>0</v>
      </c>
      <c r="Y17" s="201">
        <f t="shared" si="66"/>
        <v>0</v>
      </c>
      <c r="Z17" s="201">
        <f>Table1[[#This Row],[Sep-19]]</f>
        <v>0</v>
      </c>
      <c r="AA17" s="201">
        <f>Table1[[#This Row],[Oct-19]]</f>
        <v>0</v>
      </c>
      <c r="AB17" s="201">
        <f>Table1[[#This Row],[Nov-19]]</f>
        <v>0</v>
      </c>
      <c r="AC17" s="201">
        <f>Table1[[#This Row],[Dec-19]]</f>
        <v>0</v>
      </c>
      <c r="AD17" s="201">
        <f>Table1[[#This Row],[Jan-20]]</f>
        <v>0</v>
      </c>
      <c r="AE17" s="201"/>
      <c r="AF17" s="201"/>
      <c r="AG17" s="201"/>
      <c r="AH17" s="228">
        <f t="shared" si="35"/>
        <v>0</v>
      </c>
      <c r="AI17" s="228">
        <f t="shared" si="36"/>
        <v>0</v>
      </c>
      <c r="AJ17" s="228">
        <f t="shared" si="37"/>
        <v>0</v>
      </c>
      <c r="AK17" s="228">
        <f t="shared" si="38"/>
        <v>0</v>
      </c>
      <c r="AL17" s="228">
        <f t="shared" si="39"/>
        <v>0</v>
      </c>
      <c r="AM17" s="228">
        <f t="shared" si="40"/>
        <v>0</v>
      </c>
      <c r="AN17" s="228">
        <f t="shared" si="41"/>
        <v>0</v>
      </c>
      <c r="AO17" s="228">
        <f t="shared" si="42"/>
        <v>0</v>
      </c>
      <c r="AP17" s="228">
        <f t="shared" si="43"/>
        <v>0</v>
      </c>
      <c r="AQ17" s="228">
        <f t="shared" si="44"/>
        <v>0</v>
      </c>
      <c r="AR17" s="228">
        <f t="shared" si="45"/>
        <v>0</v>
      </c>
      <c r="AS17" s="228">
        <f t="shared" si="46"/>
        <v>0</v>
      </c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12"/>
      <c r="BO17" s="212"/>
      <c r="BP17" s="212"/>
      <c r="BQ17" s="212"/>
      <c r="BR17" s="201"/>
      <c r="BS17" s="201"/>
      <c r="BT17" s="201"/>
      <c r="BU17" s="201"/>
      <c r="BV17" s="201"/>
      <c r="BW17" s="201"/>
      <c r="BX17" s="201"/>
      <c r="BY17" s="201"/>
      <c r="BZ17" s="201"/>
    </row>
    <row r="18" spans="1:78" x14ac:dyDescent="0.25">
      <c r="A18" s="157"/>
      <c r="B18" s="202"/>
      <c r="C18" s="224">
        <f>Table1[[#This Row],[नाम कर्मचारी]]</f>
        <v>0</v>
      </c>
      <c r="D18" s="201"/>
      <c r="E18" s="201"/>
      <c r="F18" s="205"/>
      <c r="G18" s="201"/>
      <c r="H18" s="201"/>
      <c r="I18" s="201"/>
      <c r="J18" s="201"/>
      <c r="K18" s="201"/>
      <c r="L18" s="201"/>
      <c r="M18" s="201"/>
      <c r="N18" s="201"/>
      <c r="O18" s="225" t="str">
        <f t="shared" si="31"/>
        <v>NO</v>
      </c>
      <c r="P18" s="201"/>
      <c r="Q18" s="209"/>
      <c r="R18" s="201"/>
      <c r="S18" s="201">
        <v>0</v>
      </c>
      <c r="T18" s="201">
        <f t="shared" ref="T18:V18" si="67">S18</f>
        <v>0</v>
      </c>
      <c r="U18" s="201">
        <f t="shared" si="67"/>
        <v>0</v>
      </c>
      <c r="V18" s="201">
        <f t="shared" si="67"/>
        <v>0</v>
      </c>
      <c r="W18" s="201">
        <f t="shared" si="33"/>
        <v>0</v>
      </c>
      <c r="X18" s="201">
        <f t="shared" ref="X18:Y18" si="68">W18</f>
        <v>0</v>
      </c>
      <c r="Y18" s="201">
        <f t="shared" si="68"/>
        <v>0</v>
      </c>
      <c r="Z18" s="201">
        <f>Table1[[#This Row],[Sep-19]]</f>
        <v>0</v>
      </c>
      <c r="AA18" s="201">
        <f>Table1[[#This Row],[Oct-19]]</f>
        <v>0</v>
      </c>
      <c r="AB18" s="201">
        <f>Table1[[#This Row],[Nov-19]]</f>
        <v>0</v>
      </c>
      <c r="AC18" s="201">
        <f>Table1[[#This Row],[Dec-19]]</f>
        <v>0</v>
      </c>
      <c r="AD18" s="201">
        <f>Table1[[#This Row],[Jan-20]]</f>
        <v>0</v>
      </c>
      <c r="AE18" s="201"/>
      <c r="AF18" s="201"/>
      <c r="AG18" s="201"/>
      <c r="AH18" s="228">
        <f t="shared" si="35"/>
        <v>0</v>
      </c>
      <c r="AI18" s="228">
        <f t="shared" si="36"/>
        <v>0</v>
      </c>
      <c r="AJ18" s="228">
        <f t="shared" si="37"/>
        <v>0</v>
      </c>
      <c r="AK18" s="228">
        <f t="shared" si="38"/>
        <v>0</v>
      </c>
      <c r="AL18" s="228">
        <f t="shared" si="39"/>
        <v>0</v>
      </c>
      <c r="AM18" s="228">
        <f t="shared" si="40"/>
        <v>0</v>
      </c>
      <c r="AN18" s="228">
        <f t="shared" si="41"/>
        <v>0</v>
      </c>
      <c r="AO18" s="228">
        <f t="shared" si="42"/>
        <v>0</v>
      </c>
      <c r="AP18" s="228">
        <f t="shared" si="43"/>
        <v>0</v>
      </c>
      <c r="AQ18" s="228">
        <f t="shared" si="44"/>
        <v>0</v>
      </c>
      <c r="AR18" s="228">
        <f t="shared" si="45"/>
        <v>0</v>
      </c>
      <c r="AS18" s="228">
        <f t="shared" si="46"/>
        <v>0</v>
      </c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12"/>
      <c r="BO18" s="212"/>
      <c r="BP18" s="212"/>
      <c r="BQ18" s="212"/>
      <c r="BR18" s="201"/>
      <c r="BS18" s="201"/>
      <c r="BT18" s="201"/>
      <c r="BU18" s="201"/>
      <c r="BV18" s="201"/>
      <c r="BW18" s="201"/>
      <c r="BX18" s="201"/>
      <c r="BY18" s="201"/>
      <c r="BZ18" s="201"/>
    </row>
    <row r="19" spans="1:78" x14ac:dyDescent="0.25">
      <c r="A19" s="157"/>
      <c r="B19" s="202"/>
      <c r="C19" s="224">
        <f>Table1[[#This Row],[नाम कर्मचारी]]</f>
        <v>0</v>
      </c>
      <c r="D19" s="201"/>
      <c r="E19" s="201"/>
      <c r="F19" s="205"/>
      <c r="G19" s="201"/>
      <c r="H19" s="201"/>
      <c r="I19" s="201"/>
      <c r="J19" s="201"/>
      <c r="K19" s="201"/>
      <c r="L19" s="201"/>
      <c r="M19" s="201"/>
      <c r="N19" s="201"/>
      <c r="O19" s="225" t="str">
        <f t="shared" si="31"/>
        <v>NO</v>
      </c>
      <c r="P19" s="201"/>
      <c r="Q19" s="209"/>
      <c r="R19" s="201"/>
      <c r="S19" s="201">
        <v>0</v>
      </c>
      <c r="T19" s="201">
        <f t="shared" ref="T19:V19" si="69">S19</f>
        <v>0</v>
      </c>
      <c r="U19" s="201">
        <f t="shared" si="69"/>
        <v>0</v>
      </c>
      <c r="V19" s="201">
        <f t="shared" si="69"/>
        <v>0</v>
      </c>
      <c r="W19" s="201">
        <f t="shared" si="33"/>
        <v>0</v>
      </c>
      <c r="X19" s="201">
        <f t="shared" ref="X19:Y19" si="70">W19</f>
        <v>0</v>
      </c>
      <c r="Y19" s="201">
        <f t="shared" si="70"/>
        <v>0</v>
      </c>
      <c r="Z19" s="201">
        <f>Table1[[#This Row],[Sep-19]]</f>
        <v>0</v>
      </c>
      <c r="AA19" s="201">
        <f>Table1[[#This Row],[Oct-19]]</f>
        <v>0</v>
      </c>
      <c r="AB19" s="201">
        <f>Table1[[#This Row],[Nov-19]]</f>
        <v>0</v>
      </c>
      <c r="AC19" s="201">
        <f>Table1[[#This Row],[Dec-19]]</f>
        <v>0</v>
      </c>
      <c r="AD19" s="201">
        <f>Table1[[#This Row],[Jan-20]]</f>
        <v>0</v>
      </c>
      <c r="AE19" s="201"/>
      <c r="AF19" s="201"/>
      <c r="AG19" s="201"/>
      <c r="AH19" s="228">
        <f t="shared" si="35"/>
        <v>0</v>
      </c>
      <c r="AI19" s="228">
        <f t="shared" si="36"/>
        <v>0</v>
      </c>
      <c r="AJ19" s="228">
        <f t="shared" si="37"/>
        <v>0</v>
      </c>
      <c r="AK19" s="228">
        <f t="shared" si="38"/>
        <v>0</v>
      </c>
      <c r="AL19" s="228">
        <f t="shared" si="39"/>
        <v>0</v>
      </c>
      <c r="AM19" s="228">
        <f t="shared" si="40"/>
        <v>0</v>
      </c>
      <c r="AN19" s="228">
        <f t="shared" si="41"/>
        <v>0</v>
      </c>
      <c r="AO19" s="228">
        <f t="shared" si="42"/>
        <v>0</v>
      </c>
      <c r="AP19" s="228">
        <f t="shared" si="43"/>
        <v>0</v>
      </c>
      <c r="AQ19" s="228">
        <f t="shared" si="44"/>
        <v>0</v>
      </c>
      <c r="AR19" s="228">
        <f t="shared" si="45"/>
        <v>0</v>
      </c>
      <c r="AS19" s="228">
        <f t="shared" si="46"/>
        <v>0</v>
      </c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</row>
    <row r="20" spans="1:78" x14ac:dyDescent="0.25">
      <c r="A20" s="157"/>
      <c r="B20" s="202"/>
      <c r="C20" s="224">
        <f>Table1[[#This Row],[नाम कर्मचारी]]</f>
        <v>0</v>
      </c>
      <c r="D20" s="201"/>
      <c r="E20" s="201"/>
      <c r="F20" s="205"/>
      <c r="G20" s="201"/>
      <c r="H20" s="201"/>
      <c r="I20" s="201"/>
      <c r="J20" s="201"/>
      <c r="K20" s="201"/>
      <c r="L20" s="201"/>
      <c r="M20" s="201"/>
      <c r="N20" s="201"/>
      <c r="O20" s="225" t="str">
        <f t="shared" si="31"/>
        <v>NO</v>
      </c>
      <c r="P20" s="201"/>
      <c r="Q20" s="209"/>
      <c r="R20" s="201"/>
      <c r="S20" s="201">
        <v>0</v>
      </c>
      <c r="T20" s="201">
        <f t="shared" ref="T20:V20" si="71">S20</f>
        <v>0</v>
      </c>
      <c r="U20" s="201">
        <f t="shared" si="71"/>
        <v>0</v>
      </c>
      <c r="V20" s="201">
        <f t="shared" si="71"/>
        <v>0</v>
      </c>
      <c r="W20" s="201">
        <f t="shared" si="33"/>
        <v>0</v>
      </c>
      <c r="X20" s="201">
        <f t="shared" ref="X20:Y20" si="72">W20</f>
        <v>0</v>
      </c>
      <c r="Y20" s="201">
        <f t="shared" si="72"/>
        <v>0</v>
      </c>
      <c r="Z20" s="201">
        <f>Table1[[#This Row],[Sep-19]]</f>
        <v>0</v>
      </c>
      <c r="AA20" s="201">
        <f>Table1[[#This Row],[Oct-19]]</f>
        <v>0</v>
      </c>
      <c r="AB20" s="201">
        <f>Table1[[#This Row],[Nov-19]]</f>
        <v>0</v>
      </c>
      <c r="AC20" s="201">
        <f>Table1[[#This Row],[Dec-19]]</f>
        <v>0</v>
      </c>
      <c r="AD20" s="201">
        <f>Table1[[#This Row],[Jan-20]]</f>
        <v>0</v>
      </c>
      <c r="AE20" s="201"/>
      <c r="AF20" s="201"/>
      <c r="AG20" s="201"/>
      <c r="AH20" s="228">
        <f t="shared" si="35"/>
        <v>0</v>
      </c>
      <c r="AI20" s="228">
        <f t="shared" si="36"/>
        <v>0</v>
      </c>
      <c r="AJ20" s="228">
        <f t="shared" si="37"/>
        <v>0</v>
      </c>
      <c r="AK20" s="228">
        <f t="shared" si="38"/>
        <v>0</v>
      </c>
      <c r="AL20" s="228">
        <f t="shared" si="39"/>
        <v>0</v>
      </c>
      <c r="AM20" s="228">
        <f t="shared" si="40"/>
        <v>0</v>
      </c>
      <c r="AN20" s="228">
        <f t="shared" si="41"/>
        <v>0</v>
      </c>
      <c r="AO20" s="228">
        <f t="shared" si="42"/>
        <v>0</v>
      </c>
      <c r="AP20" s="228">
        <f t="shared" si="43"/>
        <v>0</v>
      </c>
      <c r="AQ20" s="228">
        <f t="shared" si="44"/>
        <v>0</v>
      </c>
      <c r="AR20" s="228">
        <f t="shared" si="45"/>
        <v>0</v>
      </c>
      <c r="AS20" s="228">
        <f t="shared" si="46"/>
        <v>0</v>
      </c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</row>
    <row r="21" spans="1:78" x14ac:dyDescent="0.25">
      <c r="A21" s="157"/>
      <c r="B21" s="202"/>
      <c r="C21" s="224">
        <f>Table1[[#This Row],[नाम कर्मचारी]]</f>
        <v>0</v>
      </c>
      <c r="D21" s="201"/>
      <c r="E21" s="201"/>
      <c r="F21" s="205"/>
      <c r="G21" s="201"/>
      <c r="H21" s="201"/>
      <c r="I21" s="201"/>
      <c r="J21" s="201"/>
      <c r="K21" s="201"/>
      <c r="L21" s="201"/>
      <c r="M21" s="201"/>
      <c r="N21" s="201"/>
      <c r="O21" s="225" t="str">
        <f t="shared" si="31"/>
        <v>NO</v>
      </c>
      <c r="P21" s="201"/>
      <c r="Q21" s="209"/>
      <c r="R21" s="201"/>
      <c r="S21" s="201">
        <v>0</v>
      </c>
      <c r="T21" s="201">
        <f t="shared" ref="T21:V21" si="73">S21</f>
        <v>0</v>
      </c>
      <c r="U21" s="201">
        <f t="shared" si="73"/>
        <v>0</v>
      </c>
      <c r="V21" s="201">
        <f t="shared" si="73"/>
        <v>0</v>
      </c>
      <c r="W21" s="201">
        <f t="shared" si="33"/>
        <v>0</v>
      </c>
      <c r="X21" s="201">
        <f t="shared" ref="X21:Y21" si="74">W21</f>
        <v>0</v>
      </c>
      <c r="Y21" s="201">
        <f t="shared" si="74"/>
        <v>0</v>
      </c>
      <c r="Z21" s="201">
        <f>Table1[[#This Row],[Sep-19]]</f>
        <v>0</v>
      </c>
      <c r="AA21" s="201">
        <f>Table1[[#This Row],[Oct-19]]</f>
        <v>0</v>
      </c>
      <c r="AB21" s="201">
        <f>Table1[[#This Row],[Nov-19]]</f>
        <v>0</v>
      </c>
      <c r="AC21" s="201">
        <f>Table1[[#This Row],[Dec-19]]</f>
        <v>0</v>
      </c>
      <c r="AD21" s="201">
        <f>Table1[[#This Row],[Jan-20]]</f>
        <v>0</v>
      </c>
      <c r="AE21" s="201"/>
      <c r="AF21" s="201"/>
      <c r="AG21" s="201"/>
      <c r="AH21" s="228">
        <f t="shared" si="35"/>
        <v>0</v>
      </c>
      <c r="AI21" s="228">
        <f t="shared" si="36"/>
        <v>0</v>
      </c>
      <c r="AJ21" s="228">
        <f t="shared" si="37"/>
        <v>0</v>
      </c>
      <c r="AK21" s="228">
        <f t="shared" si="38"/>
        <v>0</v>
      </c>
      <c r="AL21" s="228">
        <f t="shared" si="39"/>
        <v>0</v>
      </c>
      <c r="AM21" s="228">
        <f t="shared" si="40"/>
        <v>0</v>
      </c>
      <c r="AN21" s="228">
        <f t="shared" si="41"/>
        <v>0</v>
      </c>
      <c r="AO21" s="228">
        <f t="shared" si="42"/>
        <v>0</v>
      </c>
      <c r="AP21" s="228">
        <f t="shared" si="43"/>
        <v>0</v>
      </c>
      <c r="AQ21" s="228">
        <f t="shared" si="44"/>
        <v>0</v>
      </c>
      <c r="AR21" s="228">
        <f t="shared" si="45"/>
        <v>0</v>
      </c>
      <c r="AS21" s="228">
        <f t="shared" si="46"/>
        <v>0</v>
      </c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</row>
    <row r="22" spans="1:78" x14ac:dyDescent="0.25">
      <c r="A22" s="157"/>
      <c r="B22" s="201"/>
      <c r="C22" s="224">
        <f>Table1[[#This Row],[नाम कर्मचारी]]</f>
        <v>0</v>
      </c>
      <c r="D22" s="201"/>
      <c r="E22" s="201"/>
      <c r="F22" s="205"/>
      <c r="G22" s="201"/>
      <c r="H22" s="201"/>
      <c r="I22" s="201"/>
      <c r="J22" s="201"/>
      <c r="K22" s="205"/>
      <c r="L22" s="201"/>
      <c r="M22" s="201"/>
      <c r="N22" s="201"/>
      <c r="O22" s="225" t="str">
        <f t="shared" si="31"/>
        <v>NO</v>
      </c>
      <c r="P22" s="201"/>
      <c r="Q22" s="209"/>
      <c r="R22" s="201"/>
      <c r="S22" s="201">
        <v>0</v>
      </c>
      <c r="T22" s="201">
        <f t="shared" ref="T22:V22" si="75">S22</f>
        <v>0</v>
      </c>
      <c r="U22" s="201">
        <f t="shared" si="75"/>
        <v>0</v>
      </c>
      <c r="V22" s="201">
        <f t="shared" si="75"/>
        <v>0</v>
      </c>
      <c r="W22" s="201">
        <f t="shared" si="33"/>
        <v>0</v>
      </c>
      <c r="X22" s="201">
        <f t="shared" ref="X22:Y22" si="76">W22</f>
        <v>0</v>
      </c>
      <c r="Y22" s="201">
        <f t="shared" si="76"/>
        <v>0</v>
      </c>
      <c r="Z22" s="201">
        <f>Table1[[#This Row],[Sep-19]]</f>
        <v>0</v>
      </c>
      <c r="AA22" s="201">
        <f>Table1[[#This Row],[Oct-19]]</f>
        <v>0</v>
      </c>
      <c r="AB22" s="201">
        <f>Table1[[#This Row],[Nov-19]]</f>
        <v>0</v>
      </c>
      <c r="AC22" s="201">
        <f>Table1[[#This Row],[Dec-19]]</f>
        <v>0</v>
      </c>
      <c r="AD22" s="201">
        <f>Table1[[#This Row],[Jan-20]]</f>
        <v>0</v>
      </c>
      <c r="AE22" s="201"/>
      <c r="AF22" s="201"/>
      <c r="AG22" s="201"/>
      <c r="AH22" s="228">
        <f t="shared" si="35"/>
        <v>0</v>
      </c>
      <c r="AI22" s="228">
        <f t="shared" si="36"/>
        <v>0</v>
      </c>
      <c r="AJ22" s="228">
        <f t="shared" si="37"/>
        <v>0</v>
      </c>
      <c r="AK22" s="228">
        <f t="shared" si="38"/>
        <v>0</v>
      </c>
      <c r="AL22" s="228">
        <f t="shared" si="39"/>
        <v>0</v>
      </c>
      <c r="AM22" s="228">
        <f t="shared" si="40"/>
        <v>0</v>
      </c>
      <c r="AN22" s="228">
        <f t="shared" si="41"/>
        <v>0</v>
      </c>
      <c r="AO22" s="228">
        <f t="shared" si="42"/>
        <v>0</v>
      </c>
      <c r="AP22" s="228">
        <f t="shared" si="43"/>
        <v>0</v>
      </c>
      <c r="AQ22" s="228">
        <f t="shared" si="44"/>
        <v>0</v>
      </c>
      <c r="AR22" s="228">
        <f t="shared" si="45"/>
        <v>0</v>
      </c>
      <c r="AS22" s="228">
        <f t="shared" si="46"/>
        <v>0</v>
      </c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</row>
    <row r="23" spans="1:78" x14ac:dyDescent="0.25">
      <c r="A23" s="157"/>
      <c r="B23" s="201"/>
      <c r="C23" s="224">
        <f>Table1[[#This Row],[नाम कर्मचारी]]</f>
        <v>0</v>
      </c>
      <c r="D23" s="201"/>
      <c r="E23" s="201"/>
      <c r="F23" s="205"/>
      <c r="G23" s="201"/>
      <c r="H23" s="201"/>
      <c r="I23" s="201"/>
      <c r="J23" s="201"/>
      <c r="K23" s="201"/>
      <c r="L23" s="201"/>
      <c r="M23" s="201"/>
      <c r="N23" s="201"/>
      <c r="O23" s="225" t="str">
        <f t="shared" si="31"/>
        <v>NO</v>
      </c>
      <c r="P23" s="201"/>
      <c r="Q23" s="209"/>
      <c r="R23" s="201"/>
      <c r="S23" s="201">
        <v>0</v>
      </c>
      <c r="T23" s="201">
        <f t="shared" ref="T23:V23" si="77">S23</f>
        <v>0</v>
      </c>
      <c r="U23" s="201">
        <f t="shared" si="77"/>
        <v>0</v>
      </c>
      <c r="V23" s="201">
        <f t="shared" si="77"/>
        <v>0</v>
      </c>
      <c r="W23" s="201">
        <f t="shared" si="33"/>
        <v>0</v>
      </c>
      <c r="X23" s="201">
        <f t="shared" ref="X23:Y23" si="78">W23</f>
        <v>0</v>
      </c>
      <c r="Y23" s="201">
        <f t="shared" si="78"/>
        <v>0</v>
      </c>
      <c r="Z23" s="201">
        <f>Table1[[#This Row],[Sep-19]]</f>
        <v>0</v>
      </c>
      <c r="AA23" s="201">
        <f>Table1[[#This Row],[Oct-19]]</f>
        <v>0</v>
      </c>
      <c r="AB23" s="201">
        <f>Table1[[#This Row],[Nov-19]]</f>
        <v>0</v>
      </c>
      <c r="AC23" s="201">
        <f>Table1[[#This Row],[Dec-19]]</f>
        <v>0</v>
      </c>
      <c r="AD23" s="201">
        <f>Table1[[#This Row],[Jan-20]]</f>
        <v>0</v>
      </c>
      <c r="AE23" s="201"/>
      <c r="AF23" s="201"/>
      <c r="AG23" s="201"/>
      <c r="AH23" s="228">
        <f t="shared" si="35"/>
        <v>0</v>
      </c>
      <c r="AI23" s="228">
        <f t="shared" si="36"/>
        <v>0</v>
      </c>
      <c r="AJ23" s="228">
        <f t="shared" si="37"/>
        <v>0</v>
      </c>
      <c r="AK23" s="228">
        <f t="shared" si="38"/>
        <v>0</v>
      </c>
      <c r="AL23" s="228">
        <f t="shared" si="39"/>
        <v>0</v>
      </c>
      <c r="AM23" s="228">
        <f t="shared" si="40"/>
        <v>0</v>
      </c>
      <c r="AN23" s="228">
        <f t="shared" si="41"/>
        <v>0</v>
      </c>
      <c r="AO23" s="228">
        <f t="shared" si="42"/>
        <v>0</v>
      </c>
      <c r="AP23" s="228">
        <f t="shared" si="43"/>
        <v>0</v>
      </c>
      <c r="AQ23" s="228">
        <f t="shared" si="44"/>
        <v>0</v>
      </c>
      <c r="AR23" s="228">
        <f t="shared" si="45"/>
        <v>0</v>
      </c>
      <c r="AS23" s="228">
        <f t="shared" si="46"/>
        <v>0</v>
      </c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</row>
    <row r="24" spans="1:78" x14ac:dyDescent="0.25">
      <c r="B24" s="203"/>
      <c r="C24" s="224">
        <f>Table1[[#This Row],[नाम कर्मचारी]]</f>
        <v>0</v>
      </c>
      <c r="D24" s="202"/>
      <c r="E24" s="206"/>
      <c r="F24" s="207"/>
      <c r="G24" s="206"/>
      <c r="H24" s="206"/>
      <c r="I24" s="206"/>
      <c r="J24" s="206"/>
      <c r="K24" s="206"/>
      <c r="L24" s="206"/>
      <c r="M24" s="206"/>
      <c r="N24" s="206"/>
      <c r="O24" s="225" t="str">
        <f t="shared" si="31"/>
        <v>NO</v>
      </c>
      <c r="P24" s="206"/>
      <c r="Q24" s="209"/>
      <c r="R24" s="206"/>
      <c r="S24" s="201">
        <v>0</v>
      </c>
      <c r="T24" s="201">
        <f t="shared" ref="T24:V24" si="79">S24</f>
        <v>0</v>
      </c>
      <c r="U24" s="201">
        <f t="shared" si="79"/>
        <v>0</v>
      </c>
      <c r="V24" s="201">
        <f t="shared" si="79"/>
        <v>0</v>
      </c>
      <c r="W24" s="201">
        <f t="shared" si="33"/>
        <v>0</v>
      </c>
      <c r="X24" s="201">
        <f t="shared" ref="X24:Y24" si="80">W24</f>
        <v>0</v>
      </c>
      <c r="Y24" s="201">
        <f t="shared" si="80"/>
        <v>0</v>
      </c>
      <c r="Z24" s="201">
        <f>Table1[[#This Row],[Sep-19]]</f>
        <v>0</v>
      </c>
      <c r="AA24" s="201">
        <f>Table1[[#This Row],[Oct-19]]</f>
        <v>0</v>
      </c>
      <c r="AB24" s="201">
        <f>Table1[[#This Row],[Nov-19]]</f>
        <v>0</v>
      </c>
      <c r="AC24" s="201">
        <f>Table1[[#This Row],[Dec-19]]</f>
        <v>0</v>
      </c>
      <c r="AD24" s="201">
        <f>Table1[[#This Row],[Jan-20]]</f>
        <v>0</v>
      </c>
      <c r="AE24" s="206"/>
      <c r="AF24" s="206"/>
      <c r="AG24" s="206"/>
      <c r="AH24" s="228">
        <f t="shared" si="35"/>
        <v>0</v>
      </c>
      <c r="AI24" s="228">
        <f t="shared" si="36"/>
        <v>0</v>
      </c>
      <c r="AJ24" s="228">
        <f t="shared" si="37"/>
        <v>0</v>
      </c>
      <c r="AK24" s="228">
        <f t="shared" si="38"/>
        <v>0</v>
      </c>
      <c r="AL24" s="228">
        <f t="shared" si="39"/>
        <v>0</v>
      </c>
      <c r="AM24" s="228">
        <f t="shared" si="40"/>
        <v>0</v>
      </c>
      <c r="AN24" s="228">
        <f t="shared" si="41"/>
        <v>0</v>
      </c>
      <c r="AO24" s="228">
        <f t="shared" si="42"/>
        <v>0</v>
      </c>
      <c r="AP24" s="228">
        <f t="shared" si="43"/>
        <v>0</v>
      </c>
      <c r="AQ24" s="228">
        <f t="shared" si="44"/>
        <v>0</v>
      </c>
      <c r="AR24" s="228">
        <f t="shared" si="45"/>
        <v>0</v>
      </c>
      <c r="AS24" s="228">
        <f t="shared" si="46"/>
        <v>0</v>
      </c>
      <c r="AT24" s="206"/>
      <c r="AU24" s="206"/>
      <c r="AV24" s="201"/>
      <c r="AW24" s="206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</row>
    <row r="25" spans="1:78" x14ac:dyDescent="0.25">
      <c r="B25" s="203"/>
      <c r="C25" s="224">
        <f>Table1[[#This Row],[नाम कर्मचारी]]</f>
        <v>0</v>
      </c>
      <c r="D25" s="201"/>
      <c r="E25" s="206"/>
      <c r="F25" s="207"/>
      <c r="G25" s="206"/>
      <c r="H25" s="206"/>
      <c r="I25" s="206"/>
      <c r="J25" s="201"/>
      <c r="K25" s="205"/>
      <c r="L25" s="206"/>
      <c r="M25" s="206"/>
      <c r="N25" s="206"/>
      <c r="O25" s="227" t="str">
        <f t="shared" ref="O25:O30" si="81">IF(P25&gt;0,"YES","NO")</f>
        <v>NO</v>
      </c>
      <c r="P25" s="206"/>
      <c r="Q25" s="209"/>
      <c r="R25" s="206"/>
      <c r="S25" s="201">
        <v>0</v>
      </c>
      <c r="T25" s="201">
        <f t="shared" ref="T25:V25" si="82">S25</f>
        <v>0</v>
      </c>
      <c r="U25" s="201">
        <f t="shared" si="82"/>
        <v>0</v>
      </c>
      <c r="V25" s="201">
        <f t="shared" si="82"/>
        <v>0</v>
      </c>
      <c r="W25" s="201">
        <f t="shared" si="33"/>
        <v>0</v>
      </c>
      <c r="X25" s="201">
        <f t="shared" ref="X25:Y25" si="83">W25</f>
        <v>0</v>
      </c>
      <c r="Y25" s="201">
        <f t="shared" si="83"/>
        <v>0</v>
      </c>
      <c r="Z25" s="201">
        <f>Table1[[#This Row],[Sep-19]]</f>
        <v>0</v>
      </c>
      <c r="AA25" s="201">
        <f>Table1[[#This Row],[Oct-19]]</f>
        <v>0</v>
      </c>
      <c r="AB25" s="201">
        <f>Table1[[#This Row],[Nov-19]]</f>
        <v>0</v>
      </c>
      <c r="AC25" s="201">
        <f>Table1[[#This Row],[Dec-19]]</f>
        <v>0</v>
      </c>
      <c r="AD25" s="201">
        <f>Table1[[#This Row],[Jan-20]]</f>
        <v>0</v>
      </c>
      <c r="AE25" s="206"/>
      <c r="AF25" s="206"/>
      <c r="AG25" s="206"/>
      <c r="AH25" s="228">
        <f t="shared" si="35"/>
        <v>0</v>
      </c>
      <c r="AI25" s="228">
        <f t="shared" si="36"/>
        <v>0</v>
      </c>
      <c r="AJ25" s="228">
        <f t="shared" si="37"/>
        <v>0</v>
      </c>
      <c r="AK25" s="228">
        <f t="shared" si="38"/>
        <v>0</v>
      </c>
      <c r="AL25" s="228">
        <f t="shared" si="39"/>
        <v>0</v>
      </c>
      <c r="AM25" s="228">
        <f t="shared" si="40"/>
        <v>0</v>
      </c>
      <c r="AN25" s="228">
        <f t="shared" si="41"/>
        <v>0</v>
      </c>
      <c r="AO25" s="228">
        <f t="shared" si="42"/>
        <v>0</v>
      </c>
      <c r="AP25" s="228">
        <f t="shared" si="43"/>
        <v>0</v>
      </c>
      <c r="AQ25" s="228">
        <f t="shared" si="44"/>
        <v>0</v>
      </c>
      <c r="AR25" s="228">
        <f t="shared" si="45"/>
        <v>0</v>
      </c>
      <c r="AS25" s="228">
        <f t="shared" si="46"/>
        <v>0</v>
      </c>
      <c r="AT25" s="206"/>
      <c r="AU25" s="206"/>
      <c r="AV25" s="201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1"/>
    </row>
    <row r="26" spans="1:78" x14ac:dyDescent="0.25">
      <c r="B26" s="203"/>
      <c r="C26" s="224">
        <f>Table1[[#This Row],[नाम कर्मचारी]]</f>
        <v>0</v>
      </c>
      <c r="D26" s="201"/>
      <c r="E26" s="206"/>
      <c r="F26" s="207"/>
      <c r="G26" s="206"/>
      <c r="H26" s="206"/>
      <c r="I26" s="206"/>
      <c r="J26" s="201"/>
      <c r="K26" s="206"/>
      <c r="L26" s="206"/>
      <c r="M26" s="206"/>
      <c r="N26" s="206"/>
      <c r="O26" s="227" t="str">
        <f t="shared" si="81"/>
        <v>NO</v>
      </c>
      <c r="P26" s="206"/>
      <c r="Q26" s="209"/>
      <c r="R26" s="206"/>
      <c r="S26" s="201">
        <v>0</v>
      </c>
      <c r="T26" s="201">
        <f t="shared" ref="T26:V26" si="84">S26</f>
        <v>0</v>
      </c>
      <c r="U26" s="201">
        <f t="shared" si="84"/>
        <v>0</v>
      </c>
      <c r="V26" s="201">
        <f t="shared" si="84"/>
        <v>0</v>
      </c>
      <c r="W26" s="201">
        <f t="shared" si="33"/>
        <v>0</v>
      </c>
      <c r="X26" s="201">
        <f t="shared" ref="X26:Y26" si="85">W26</f>
        <v>0</v>
      </c>
      <c r="Y26" s="201">
        <f t="shared" si="85"/>
        <v>0</v>
      </c>
      <c r="Z26" s="201">
        <f>Table1[[#This Row],[Sep-19]]</f>
        <v>0</v>
      </c>
      <c r="AA26" s="201">
        <f>Table1[[#This Row],[Oct-19]]</f>
        <v>0</v>
      </c>
      <c r="AB26" s="201">
        <f>Table1[[#This Row],[Nov-19]]</f>
        <v>0</v>
      </c>
      <c r="AC26" s="201">
        <f>Table1[[#This Row],[Dec-19]]</f>
        <v>0</v>
      </c>
      <c r="AD26" s="201">
        <f>Table1[[#This Row],[Jan-20]]</f>
        <v>0</v>
      </c>
      <c r="AE26" s="206"/>
      <c r="AF26" s="206"/>
      <c r="AG26" s="206"/>
      <c r="AH26" s="228">
        <f t="shared" si="35"/>
        <v>0</v>
      </c>
      <c r="AI26" s="228">
        <f t="shared" si="36"/>
        <v>0</v>
      </c>
      <c r="AJ26" s="228">
        <f t="shared" si="37"/>
        <v>0</v>
      </c>
      <c r="AK26" s="228">
        <f t="shared" si="38"/>
        <v>0</v>
      </c>
      <c r="AL26" s="228">
        <f t="shared" si="39"/>
        <v>0</v>
      </c>
      <c r="AM26" s="228">
        <f t="shared" si="40"/>
        <v>0</v>
      </c>
      <c r="AN26" s="228">
        <f t="shared" si="41"/>
        <v>0</v>
      </c>
      <c r="AO26" s="228">
        <f t="shared" si="42"/>
        <v>0</v>
      </c>
      <c r="AP26" s="228">
        <f t="shared" si="43"/>
        <v>0</v>
      </c>
      <c r="AQ26" s="228">
        <f t="shared" si="44"/>
        <v>0</v>
      </c>
      <c r="AR26" s="228">
        <f t="shared" si="45"/>
        <v>0</v>
      </c>
      <c r="AS26" s="228">
        <f t="shared" si="46"/>
        <v>0</v>
      </c>
      <c r="AT26" s="206"/>
      <c r="AU26" s="206"/>
      <c r="AV26" s="201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1"/>
    </row>
    <row r="27" spans="1:78" x14ac:dyDescent="0.25">
      <c r="B27" s="203"/>
      <c r="C27" s="224">
        <f>Table1[[#This Row],[नाम कर्मचारी]]</f>
        <v>0</v>
      </c>
      <c r="D27" s="202"/>
      <c r="E27" s="206"/>
      <c r="F27" s="207"/>
      <c r="G27" s="206"/>
      <c r="H27" s="206"/>
      <c r="I27" s="206"/>
      <c r="J27" s="206"/>
      <c r="K27" s="206"/>
      <c r="L27" s="206"/>
      <c r="M27" s="206"/>
      <c r="N27" s="206"/>
      <c r="O27" s="227" t="str">
        <f t="shared" si="81"/>
        <v>NO</v>
      </c>
      <c r="P27" s="206"/>
      <c r="Q27" s="209"/>
      <c r="R27" s="206"/>
      <c r="S27" s="201">
        <v>0</v>
      </c>
      <c r="T27" s="201">
        <f t="shared" ref="T27:V27" si="86">S27</f>
        <v>0</v>
      </c>
      <c r="U27" s="201">
        <f t="shared" si="86"/>
        <v>0</v>
      </c>
      <c r="V27" s="201">
        <f t="shared" si="86"/>
        <v>0</v>
      </c>
      <c r="W27" s="201">
        <f t="shared" si="33"/>
        <v>0</v>
      </c>
      <c r="X27" s="201">
        <f t="shared" ref="X27:Y27" si="87">W27</f>
        <v>0</v>
      </c>
      <c r="Y27" s="201">
        <f t="shared" si="87"/>
        <v>0</v>
      </c>
      <c r="Z27" s="201">
        <f>Table1[[#This Row],[Sep-19]]</f>
        <v>0</v>
      </c>
      <c r="AA27" s="201">
        <f>Table1[[#This Row],[Oct-19]]</f>
        <v>0</v>
      </c>
      <c r="AB27" s="201">
        <f>Table1[[#This Row],[Nov-19]]</f>
        <v>0</v>
      </c>
      <c r="AC27" s="201">
        <f>Table1[[#This Row],[Dec-19]]</f>
        <v>0</v>
      </c>
      <c r="AD27" s="201">
        <f>Table1[[#This Row],[Jan-20]]</f>
        <v>0</v>
      </c>
      <c r="AE27" s="206"/>
      <c r="AF27" s="206"/>
      <c r="AG27" s="206"/>
      <c r="AH27" s="228">
        <f t="shared" si="35"/>
        <v>0</v>
      </c>
      <c r="AI27" s="228">
        <f t="shared" si="36"/>
        <v>0</v>
      </c>
      <c r="AJ27" s="228">
        <f t="shared" si="37"/>
        <v>0</v>
      </c>
      <c r="AK27" s="228">
        <f t="shared" si="38"/>
        <v>0</v>
      </c>
      <c r="AL27" s="228">
        <f t="shared" si="39"/>
        <v>0</v>
      </c>
      <c r="AM27" s="228">
        <f t="shared" si="40"/>
        <v>0</v>
      </c>
      <c r="AN27" s="228">
        <f t="shared" si="41"/>
        <v>0</v>
      </c>
      <c r="AO27" s="228">
        <f t="shared" si="42"/>
        <v>0</v>
      </c>
      <c r="AP27" s="228">
        <f t="shared" si="43"/>
        <v>0</v>
      </c>
      <c r="AQ27" s="228">
        <f t="shared" si="44"/>
        <v>0</v>
      </c>
      <c r="AR27" s="228">
        <f t="shared" si="45"/>
        <v>0</v>
      </c>
      <c r="AS27" s="228">
        <f t="shared" si="46"/>
        <v>0</v>
      </c>
      <c r="AT27" s="206"/>
      <c r="AU27" s="206"/>
      <c r="AV27" s="201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1"/>
    </row>
    <row r="28" spans="1:78" x14ac:dyDescent="0.25">
      <c r="B28" s="203"/>
      <c r="C28" s="224">
        <f>Table1[[#This Row],[नाम कर्मचारी]]</f>
        <v>0</v>
      </c>
      <c r="D28" s="201"/>
      <c r="E28" s="206"/>
      <c r="F28" s="207"/>
      <c r="G28" s="206"/>
      <c r="H28" s="206"/>
      <c r="I28" s="206"/>
      <c r="J28" s="201"/>
      <c r="K28" s="208"/>
      <c r="L28" s="206"/>
      <c r="M28" s="206"/>
      <c r="N28" s="206"/>
      <c r="O28" s="227" t="str">
        <f t="shared" si="81"/>
        <v>NO</v>
      </c>
      <c r="P28" s="206"/>
      <c r="Q28" s="209"/>
      <c r="R28" s="206"/>
      <c r="S28" s="201">
        <v>0</v>
      </c>
      <c r="T28" s="201">
        <f t="shared" ref="T28:V28" si="88">S28</f>
        <v>0</v>
      </c>
      <c r="U28" s="201">
        <f t="shared" si="88"/>
        <v>0</v>
      </c>
      <c r="V28" s="201">
        <f t="shared" si="88"/>
        <v>0</v>
      </c>
      <c r="W28" s="201">
        <f t="shared" si="33"/>
        <v>0</v>
      </c>
      <c r="X28" s="201">
        <f t="shared" ref="X28:Y28" si="89">W28</f>
        <v>0</v>
      </c>
      <c r="Y28" s="201">
        <f t="shared" si="89"/>
        <v>0</v>
      </c>
      <c r="Z28" s="201">
        <f>Table1[[#This Row],[Sep-19]]</f>
        <v>0</v>
      </c>
      <c r="AA28" s="201">
        <f>Table1[[#This Row],[Oct-19]]</f>
        <v>0</v>
      </c>
      <c r="AB28" s="201">
        <f>Table1[[#This Row],[Nov-19]]</f>
        <v>0</v>
      </c>
      <c r="AC28" s="201">
        <f>Table1[[#This Row],[Dec-19]]</f>
        <v>0</v>
      </c>
      <c r="AD28" s="201">
        <f>Table1[[#This Row],[Jan-20]]</f>
        <v>0</v>
      </c>
      <c r="AE28" s="206"/>
      <c r="AF28" s="206"/>
      <c r="AG28" s="206"/>
      <c r="AH28" s="228">
        <f t="shared" si="35"/>
        <v>0</v>
      </c>
      <c r="AI28" s="228">
        <f t="shared" si="36"/>
        <v>0</v>
      </c>
      <c r="AJ28" s="228">
        <f t="shared" si="37"/>
        <v>0</v>
      </c>
      <c r="AK28" s="228">
        <f t="shared" si="38"/>
        <v>0</v>
      </c>
      <c r="AL28" s="228">
        <f t="shared" si="39"/>
        <v>0</v>
      </c>
      <c r="AM28" s="228">
        <f t="shared" si="40"/>
        <v>0</v>
      </c>
      <c r="AN28" s="228">
        <f t="shared" si="41"/>
        <v>0</v>
      </c>
      <c r="AO28" s="228">
        <f t="shared" si="42"/>
        <v>0</v>
      </c>
      <c r="AP28" s="228">
        <f t="shared" si="43"/>
        <v>0</v>
      </c>
      <c r="AQ28" s="228">
        <f t="shared" si="44"/>
        <v>0</v>
      </c>
      <c r="AR28" s="228">
        <f t="shared" si="45"/>
        <v>0</v>
      </c>
      <c r="AS28" s="228">
        <f t="shared" si="46"/>
        <v>0</v>
      </c>
      <c r="AT28" s="206"/>
      <c r="AU28" s="206"/>
      <c r="AV28" s="201"/>
      <c r="AW28" s="206"/>
      <c r="AX28" s="206"/>
      <c r="AY28" s="213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1"/>
    </row>
    <row r="29" spans="1:78" x14ac:dyDescent="0.25">
      <c r="B29" s="202"/>
      <c r="C29" s="224">
        <f>Table1[[#This Row],[नाम कर्मचारी]]</f>
        <v>0</v>
      </c>
      <c r="D29" s="201"/>
      <c r="E29" s="201"/>
      <c r="F29" s="205"/>
      <c r="G29" s="201"/>
      <c r="H29" s="201"/>
      <c r="I29" s="201"/>
      <c r="J29" s="201"/>
      <c r="K29" s="201"/>
      <c r="L29" s="201"/>
      <c r="M29" s="201"/>
      <c r="N29" s="201"/>
      <c r="O29" s="224" t="str">
        <f t="shared" si="81"/>
        <v>NO</v>
      </c>
      <c r="P29" s="201"/>
      <c r="Q29" s="209"/>
      <c r="R29" s="201"/>
      <c r="S29" s="201">
        <v>0</v>
      </c>
      <c r="T29" s="201">
        <f t="shared" ref="T29:V29" si="90">S29</f>
        <v>0</v>
      </c>
      <c r="U29" s="201">
        <f t="shared" si="90"/>
        <v>0</v>
      </c>
      <c r="V29" s="201">
        <f t="shared" si="90"/>
        <v>0</v>
      </c>
      <c r="W29" s="201">
        <f t="shared" si="33"/>
        <v>0</v>
      </c>
      <c r="X29" s="201">
        <f t="shared" ref="X29:Y29" si="91">W29</f>
        <v>0</v>
      </c>
      <c r="Y29" s="201">
        <f t="shared" si="91"/>
        <v>0</v>
      </c>
      <c r="Z29" s="201">
        <f>Table1[[#This Row],[Sep-19]]</f>
        <v>0</v>
      </c>
      <c r="AA29" s="201">
        <f>Table1[[#This Row],[Oct-19]]</f>
        <v>0</v>
      </c>
      <c r="AB29" s="201">
        <f>Table1[[#This Row],[Nov-19]]</f>
        <v>0</v>
      </c>
      <c r="AC29" s="201">
        <f>Table1[[#This Row],[Dec-19]]</f>
        <v>0</v>
      </c>
      <c r="AD29" s="201">
        <f>Table1[[#This Row],[Jan-20]]</f>
        <v>0</v>
      </c>
      <c r="AE29" s="201"/>
      <c r="AF29" s="201"/>
      <c r="AG29" s="201"/>
      <c r="AH29" s="228">
        <f t="shared" si="35"/>
        <v>0</v>
      </c>
      <c r="AI29" s="228">
        <f t="shared" si="36"/>
        <v>0</v>
      </c>
      <c r="AJ29" s="228">
        <f t="shared" si="37"/>
        <v>0</v>
      </c>
      <c r="AK29" s="228">
        <f t="shared" si="38"/>
        <v>0</v>
      </c>
      <c r="AL29" s="228">
        <f t="shared" si="39"/>
        <v>0</v>
      </c>
      <c r="AM29" s="228">
        <f t="shared" si="40"/>
        <v>0</v>
      </c>
      <c r="AN29" s="228">
        <f t="shared" si="41"/>
        <v>0</v>
      </c>
      <c r="AO29" s="228">
        <f t="shared" si="42"/>
        <v>0</v>
      </c>
      <c r="AP29" s="228">
        <f t="shared" si="43"/>
        <v>0</v>
      </c>
      <c r="AQ29" s="228">
        <f t="shared" si="44"/>
        <v>0</v>
      </c>
      <c r="AR29" s="228">
        <f t="shared" si="45"/>
        <v>0</v>
      </c>
      <c r="AS29" s="228">
        <f t="shared" si="46"/>
        <v>0</v>
      </c>
      <c r="AT29" s="201"/>
      <c r="AU29" s="201"/>
      <c r="AV29" s="201"/>
      <c r="AW29" s="201"/>
      <c r="AX29" s="201"/>
      <c r="AY29" s="214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</row>
    <row r="30" spans="1:78" x14ac:dyDescent="0.25">
      <c r="B30" s="203"/>
      <c r="C30" s="224">
        <f>Table1[[#This Row],[नाम कर्मचारी]]</f>
        <v>0</v>
      </c>
      <c r="D30" s="202"/>
      <c r="E30" s="206"/>
      <c r="F30" s="207"/>
      <c r="G30" s="206"/>
      <c r="H30" s="206"/>
      <c r="I30" s="206"/>
      <c r="J30" s="206"/>
      <c r="K30" s="206"/>
      <c r="L30" s="206"/>
      <c r="M30" s="206"/>
      <c r="N30" s="206"/>
      <c r="O30" s="227" t="str">
        <f t="shared" si="81"/>
        <v>NO</v>
      </c>
      <c r="P30" s="206"/>
      <c r="Q30" s="209"/>
      <c r="R30" s="206"/>
      <c r="S30" s="201">
        <v>0</v>
      </c>
      <c r="T30" s="201">
        <f t="shared" ref="T30:V30" si="92">S30</f>
        <v>0</v>
      </c>
      <c r="U30" s="201">
        <f t="shared" si="92"/>
        <v>0</v>
      </c>
      <c r="V30" s="201">
        <f t="shared" si="92"/>
        <v>0</v>
      </c>
      <c r="W30" s="201">
        <f t="shared" si="33"/>
        <v>0</v>
      </c>
      <c r="X30" s="201">
        <f t="shared" ref="X30:Y30" si="93">W30</f>
        <v>0</v>
      </c>
      <c r="Y30" s="201">
        <f t="shared" si="93"/>
        <v>0</v>
      </c>
      <c r="Z30" s="201">
        <f>Table1[[#This Row],[Sep-19]]</f>
        <v>0</v>
      </c>
      <c r="AA30" s="201">
        <f>Table1[[#This Row],[Oct-19]]</f>
        <v>0</v>
      </c>
      <c r="AB30" s="201">
        <f>Table1[[#This Row],[Nov-19]]</f>
        <v>0</v>
      </c>
      <c r="AC30" s="201">
        <f>Table1[[#This Row],[Dec-19]]</f>
        <v>0</v>
      </c>
      <c r="AD30" s="201">
        <f>Table1[[#This Row],[Jan-20]]</f>
        <v>0</v>
      </c>
      <c r="AE30" s="206"/>
      <c r="AF30" s="206"/>
      <c r="AG30" s="206"/>
      <c r="AH30" s="228">
        <f t="shared" si="35"/>
        <v>0</v>
      </c>
      <c r="AI30" s="228">
        <f t="shared" si="36"/>
        <v>0</v>
      </c>
      <c r="AJ30" s="228">
        <f t="shared" si="37"/>
        <v>0</v>
      </c>
      <c r="AK30" s="228">
        <f t="shared" si="38"/>
        <v>0</v>
      </c>
      <c r="AL30" s="228">
        <f t="shared" si="39"/>
        <v>0</v>
      </c>
      <c r="AM30" s="228">
        <f t="shared" si="40"/>
        <v>0</v>
      </c>
      <c r="AN30" s="228">
        <f t="shared" si="41"/>
        <v>0</v>
      </c>
      <c r="AO30" s="228">
        <f t="shared" si="42"/>
        <v>0</v>
      </c>
      <c r="AP30" s="228">
        <f t="shared" si="43"/>
        <v>0</v>
      </c>
      <c r="AQ30" s="228">
        <f t="shared" si="44"/>
        <v>0</v>
      </c>
      <c r="AR30" s="228">
        <f t="shared" si="45"/>
        <v>0</v>
      </c>
      <c r="AS30" s="228">
        <f t="shared" si="46"/>
        <v>0</v>
      </c>
      <c r="AT30" s="206"/>
      <c r="AU30" s="206"/>
      <c r="AV30" s="201"/>
      <c r="AW30" s="206"/>
      <c r="AX30" s="206"/>
      <c r="AY30" s="213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</row>
    <row r="31" spans="1:78" x14ac:dyDescent="0.25">
      <c r="B31" s="202"/>
      <c r="C31" s="224">
        <f>Table1[[#This Row],[नाम कर्मचारी]]</f>
        <v>0</v>
      </c>
      <c r="D31" s="206"/>
      <c r="E31" s="206"/>
      <c r="F31" s="207"/>
      <c r="G31" s="206"/>
      <c r="H31" s="206"/>
      <c r="I31" s="206"/>
      <c r="J31" s="206"/>
      <c r="K31" s="206"/>
      <c r="L31" s="206"/>
      <c r="M31" s="206"/>
      <c r="N31" s="206"/>
      <c r="O31" s="227" t="str">
        <f>IF(P31&gt;0,"YES","NO")</f>
        <v>NO</v>
      </c>
      <c r="P31" s="206"/>
      <c r="Q31" s="209"/>
      <c r="R31" s="206"/>
      <c r="S31" s="201">
        <v>0</v>
      </c>
      <c r="T31" s="201">
        <f t="shared" ref="T31:V31" si="94">S31</f>
        <v>0</v>
      </c>
      <c r="U31" s="201">
        <f t="shared" si="94"/>
        <v>0</v>
      </c>
      <c r="V31" s="201">
        <f t="shared" si="94"/>
        <v>0</v>
      </c>
      <c r="W31" s="201">
        <f t="shared" si="33"/>
        <v>0</v>
      </c>
      <c r="X31" s="201">
        <f t="shared" ref="X31:Y31" si="95">W31</f>
        <v>0</v>
      </c>
      <c r="Y31" s="201">
        <f t="shared" si="95"/>
        <v>0</v>
      </c>
      <c r="Z31" s="201">
        <f>Table1[[#This Row],[Sep-19]]</f>
        <v>0</v>
      </c>
      <c r="AA31" s="201">
        <f>Table1[[#This Row],[Oct-19]]</f>
        <v>0</v>
      </c>
      <c r="AB31" s="201">
        <f>Table1[[#This Row],[Nov-19]]</f>
        <v>0</v>
      </c>
      <c r="AC31" s="201">
        <f>Table1[[#This Row],[Dec-19]]</f>
        <v>0</v>
      </c>
      <c r="AD31" s="201">
        <f>Table1[[#This Row],[Jan-20]]</f>
        <v>0</v>
      </c>
      <c r="AE31" s="206"/>
      <c r="AF31" s="206"/>
      <c r="AG31" s="206"/>
      <c r="AH31" s="228">
        <f t="shared" si="35"/>
        <v>0</v>
      </c>
      <c r="AI31" s="228">
        <f t="shared" si="36"/>
        <v>0</v>
      </c>
      <c r="AJ31" s="228">
        <f t="shared" si="37"/>
        <v>0</v>
      </c>
      <c r="AK31" s="228">
        <f t="shared" si="38"/>
        <v>0</v>
      </c>
      <c r="AL31" s="228">
        <f t="shared" si="39"/>
        <v>0</v>
      </c>
      <c r="AM31" s="228">
        <f t="shared" si="40"/>
        <v>0</v>
      </c>
      <c r="AN31" s="228">
        <f t="shared" si="41"/>
        <v>0</v>
      </c>
      <c r="AO31" s="228">
        <f t="shared" si="42"/>
        <v>0</v>
      </c>
      <c r="AP31" s="228">
        <f t="shared" si="43"/>
        <v>0</v>
      </c>
      <c r="AQ31" s="228">
        <f t="shared" si="44"/>
        <v>0</v>
      </c>
      <c r="AR31" s="228">
        <f t="shared" si="45"/>
        <v>0</v>
      </c>
      <c r="AS31" s="228">
        <f t="shared" si="46"/>
        <v>0</v>
      </c>
      <c r="AT31" s="206"/>
      <c r="AU31" s="206"/>
      <c r="AV31" s="201"/>
      <c r="AW31" s="206"/>
      <c r="AX31" s="206"/>
      <c r="AY31" s="213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</row>
    <row r="32" spans="1:78" x14ac:dyDescent="0.25">
      <c r="B32" s="202"/>
      <c r="C32" s="224">
        <f>Table1[[#This Row],[नाम कर्मचारी]]</f>
        <v>0</v>
      </c>
      <c r="D32" s="206"/>
      <c r="E32" s="206"/>
      <c r="F32" s="207"/>
      <c r="G32" s="206"/>
      <c r="H32" s="206"/>
      <c r="I32" s="206"/>
      <c r="J32" s="206"/>
      <c r="K32" s="206"/>
      <c r="L32" s="206"/>
      <c r="M32" s="206"/>
      <c r="N32" s="206"/>
      <c r="O32" s="227" t="str">
        <f t="shared" ref="O32:O63" si="96">IF(P32&gt;0,"YES","NO")</f>
        <v>NO</v>
      </c>
      <c r="P32" s="206"/>
      <c r="Q32" s="209"/>
      <c r="R32" s="206"/>
      <c r="S32" s="201">
        <v>0</v>
      </c>
      <c r="T32" s="201">
        <f t="shared" ref="T32:V32" si="97">S32</f>
        <v>0</v>
      </c>
      <c r="U32" s="201">
        <f t="shared" si="97"/>
        <v>0</v>
      </c>
      <c r="V32" s="201">
        <f t="shared" si="97"/>
        <v>0</v>
      </c>
      <c r="W32" s="201">
        <f t="shared" si="33"/>
        <v>0</v>
      </c>
      <c r="X32" s="201">
        <f t="shared" ref="X32:Y32" si="98">W32</f>
        <v>0</v>
      </c>
      <c r="Y32" s="201">
        <f t="shared" si="98"/>
        <v>0</v>
      </c>
      <c r="Z32" s="201">
        <f>Table1[[#This Row],[Sep-19]]</f>
        <v>0</v>
      </c>
      <c r="AA32" s="201">
        <f>Table1[[#This Row],[Oct-19]]</f>
        <v>0</v>
      </c>
      <c r="AB32" s="201">
        <f>Table1[[#This Row],[Nov-19]]</f>
        <v>0</v>
      </c>
      <c r="AC32" s="201">
        <f>Table1[[#This Row],[Dec-19]]</f>
        <v>0</v>
      </c>
      <c r="AD32" s="201">
        <f>Table1[[#This Row],[Jan-20]]</f>
        <v>0</v>
      </c>
      <c r="AE32" s="206"/>
      <c r="AF32" s="206"/>
      <c r="AG32" s="206"/>
      <c r="AH32" s="228">
        <f t="shared" si="35"/>
        <v>0</v>
      </c>
      <c r="AI32" s="228">
        <f t="shared" si="36"/>
        <v>0</v>
      </c>
      <c r="AJ32" s="228">
        <f t="shared" si="37"/>
        <v>0</v>
      </c>
      <c r="AK32" s="228">
        <f t="shared" si="38"/>
        <v>0</v>
      </c>
      <c r="AL32" s="228">
        <f t="shared" si="39"/>
        <v>0</v>
      </c>
      <c r="AM32" s="228">
        <f t="shared" si="40"/>
        <v>0</v>
      </c>
      <c r="AN32" s="228">
        <f t="shared" si="41"/>
        <v>0</v>
      </c>
      <c r="AO32" s="228">
        <f t="shared" si="42"/>
        <v>0</v>
      </c>
      <c r="AP32" s="228">
        <f t="shared" si="43"/>
        <v>0</v>
      </c>
      <c r="AQ32" s="228">
        <f t="shared" si="44"/>
        <v>0</v>
      </c>
      <c r="AR32" s="228">
        <f t="shared" si="45"/>
        <v>0</v>
      </c>
      <c r="AS32" s="228">
        <f t="shared" si="46"/>
        <v>0</v>
      </c>
      <c r="AT32" s="206"/>
      <c r="AU32" s="206"/>
      <c r="AV32" s="201"/>
      <c r="AW32" s="206"/>
      <c r="AX32" s="206"/>
      <c r="AY32" s="213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</row>
    <row r="33" spans="2:78" x14ac:dyDescent="0.25">
      <c r="B33" s="202"/>
      <c r="C33" s="224">
        <f>Table1[[#This Row],[नाम कर्मचारी]]</f>
        <v>0</v>
      </c>
      <c r="D33" s="206"/>
      <c r="E33" s="206"/>
      <c r="F33" s="207"/>
      <c r="G33" s="206"/>
      <c r="H33" s="206"/>
      <c r="I33" s="206"/>
      <c r="J33" s="206"/>
      <c r="K33" s="206"/>
      <c r="L33" s="206"/>
      <c r="M33" s="206"/>
      <c r="N33" s="206"/>
      <c r="O33" s="227" t="str">
        <f t="shared" si="96"/>
        <v>NO</v>
      </c>
      <c r="P33" s="206"/>
      <c r="Q33" s="209"/>
      <c r="R33" s="206"/>
      <c r="S33" s="201">
        <v>0</v>
      </c>
      <c r="T33" s="201">
        <f t="shared" ref="T33:V33" si="99">S33</f>
        <v>0</v>
      </c>
      <c r="U33" s="201">
        <f t="shared" si="99"/>
        <v>0</v>
      </c>
      <c r="V33" s="201">
        <f t="shared" si="99"/>
        <v>0</v>
      </c>
      <c r="W33" s="201">
        <f t="shared" si="33"/>
        <v>0</v>
      </c>
      <c r="X33" s="201">
        <f t="shared" ref="X33:Y33" si="100">W33</f>
        <v>0</v>
      </c>
      <c r="Y33" s="201">
        <f t="shared" si="100"/>
        <v>0</v>
      </c>
      <c r="Z33" s="201">
        <f>Table1[[#This Row],[Sep-19]]</f>
        <v>0</v>
      </c>
      <c r="AA33" s="201">
        <f>Table1[[#This Row],[Oct-19]]</f>
        <v>0</v>
      </c>
      <c r="AB33" s="201">
        <f>Table1[[#This Row],[Nov-19]]</f>
        <v>0</v>
      </c>
      <c r="AC33" s="201">
        <f>Table1[[#This Row],[Dec-19]]</f>
        <v>0</v>
      </c>
      <c r="AD33" s="201">
        <f>Table1[[#This Row],[Jan-20]]</f>
        <v>0</v>
      </c>
      <c r="AE33" s="206"/>
      <c r="AF33" s="206"/>
      <c r="AG33" s="206"/>
      <c r="AH33" s="228">
        <f t="shared" si="35"/>
        <v>0</v>
      </c>
      <c r="AI33" s="228">
        <f t="shared" si="36"/>
        <v>0</v>
      </c>
      <c r="AJ33" s="228">
        <f t="shared" si="37"/>
        <v>0</v>
      </c>
      <c r="AK33" s="228">
        <f t="shared" si="38"/>
        <v>0</v>
      </c>
      <c r="AL33" s="228">
        <f t="shared" si="39"/>
        <v>0</v>
      </c>
      <c r="AM33" s="228">
        <f t="shared" si="40"/>
        <v>0</v>
      </c>
      <c r="AN33" s="228">
        <f t="shared" si="41"/>
        <v>0</v>
      </c>
      <c r="AO33" s="228">
        <f t="shared" si="42"/>
        <v>0</v>
      </c>
      <c r="AP33" s="228">
        <f t="shared" si="43"/>
        <v>0</v>
      </c>
      <c r="AQ33" s="228">
        <f t="shared" si="44"/>
        <v>0</v>
      </c>
      <c r="AR33" s="228">
        <f t="shared" si="45"/>
        <v>0</v>
      </c>
      <c r="AS33" s="228">
        <f t="shared" si="46"/>
        <v>0</v>
      </c>
      <c r="AT33" s="206"/>
      <c r="AU33" s="206"/>
      <c r="AV33" s="201"/>
      <c r="AW33" s="206"/>
      <c r="AX33" s="206"/>
      <c r="AY33" s="213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</row>
    <row r="34" spans="2:78" x14ac:dyDescent="0.25">
      <c r="B34" s="202"/>
      <c r="C34" s="224">
        <f>Table1[[#This Row],[नाम कर्मचारी]]</f>
        <v>0</v>
      </c>
      <c r="D34" s="206"/>
      <c r="E34" s="206"/>
      <c r="F34" s="207"/>
      <c r="G34" s="206"/>
      <c r="H34" s="206"/>
      <c r="I34" s="206"/>
      <c r="J34" s="206"/>
      <c r="K34" s="206"/>
      <c r="L34" s="206"/>
      <c r="M34" s="206"/>
      <c r="N34" s="206"/>
      <c r="O34" s="227" t="str">
        <f t="shared" si="96"/>
        <v>NO</v>
      </c>
      <c r="P34" s="206"/>
      <c r="Q34" s="209"/>
      <c r="R34" s="206"/>
      <c r="S34" s="201">
        <v>0</v>
      </c>
      <c r="T34" s="201">
        <f t="shared" ref="T34:V34" si="101">S34</f>
        <v>0</v>
      </c>
      <c r="U34" s="201">
        <f t="shared" si="101"/>
        <v>0</v>
      </c>
      <c r="V34" s="201">
        <f t="shared" si="101"/>
        <v>0</v>
      </c>
      <c r="W34" s="201">
        <f t="shared" si="33"/>
        <v>0</v>
      </c>
      <c r="X34" s="201">
        <f t="shared" ref="X34:Y34" si="102">W34</f>
        <v>0</v>
      </c>
      <c r="Y34" s="201">
        <f t="shared" si="102"/>
        <v>0</v>
      </c>
      <c r="Z34" s="201">
        <f>Table1[[#This Row],[Sep-19]]</f>
        <v>0</v>
      </c>
      <c r="AA34" s="201">
        <f>Table1[[#This Row],[Oct-19]]</f>
        <v>0</v>
      </c>
      <c r="AB34" s="201">
        <f>Table1[[#This Row],[Nov-19]]</f>
        <v>0</v>
      </c>
      <c r="AC34" s="201">
        <f>Table1[[#This Row],[Dec-19]]</f>
        <v>0</v>
      </c>
      <c r="AD34" s="201">
        <f>Table1[[#This Row],[Jan-20]]</f>
        <v>0</v>
      </c>
      <c r="AE34" s="206"/>
      <c r="AF34" s="206"/>
      <c r="AG34" s="206"/>
      <c r="AH34" s="228">
        <f t="shared" si="35"/>
        <v>0</v>
      </c>
      <c r="AI34" s="228">
        <f t="shared" si="36"/>
        <v>0</v>
      </c>
      <c r="AJ34" s="228">
        <f t="shared" si="37"/>
        <v>0</v>
      </c>
      <c r="AK34" s="228">
        <f t="shared" si="38"/>
        <v>0</v>
      </c>
      <c r="AL34" s="228">
        <f t="shared" si="39"/>
        <v>0</v>
      </c>
      <c r="AM34" s="228">
        <f t="shared" si="40"/>
        <v>0</v>
      </c>
      <c r="AN34" s="228">
        <f t="shared" si="41"/>
        <v>0</v>
      </c>
      <c r="AO34" s="228">
        <f t="shared" si="42"/>
        <v>0</v>
      </c>
      <c r="AP34" s="228">
        <f t="shared" si="43"/>
        <v>0</v>
      </c>
      <c r="AQ34" s="228">
        <f t="shared" si="44"/>
        <v>0</v>
      </c>
      <c r="AR34" s="228">
        <f t="shared" si="45"/>
        <v>0</v>
      </c>
      <c r="AS34" s="228">
        <f t="shared" si="46"/>
        <v>0</v>
      </c>
      <c r="AT34" s="206"/>
      <c r="AU34" s="206"/>
      <c r="AV34" s="201"/>
      <c r="AW34" s="206"/>
      <c r="AX34" s="206"/>
      <c r="AY34" s="213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</row>
    <row r="35" spans="2:78" x14ac:dyDescent="0.25">
      <c r="B35" s="202"/>
      <c r="C35" s="224">
        <f>Table1[[#This Row],[नाम कर्मचारी]]</f>
        <v>0</v>
      </c>
      <c r="D35" s="206"/>
      <c r="E35" s="206"/>
      <c r="F35" s="207"/>
      <c r="G35" s="206"/>
      <c r="H35" s="206"/>
      <c r="I35" s="206"/>
      <c r="J35" s="206"/>
      <c r="K35" s="206"/>
      <c r="L35" s="206"/>
      <c r="M35" s="206"/>
      <c r="N35" s="206"/>
      <c r="O35" s="227" t="str">
        <f t="shared" si="96"/>
        <v>NO</v>
      </c>
      <c r="P35" s="206"/>
      <c r="Q35" s="209"/>
      <c r="R35" s="206"/>
      <c r="S35" s="201">
        <v>0</v>
      </c>
      <c r="T35" s="201">
        <f t="shared" ref="T35:V35" si="103">S35</f>
        <v>0</v>
      </c>
      <c r="U35" s="201">
        <f t="shared" si="103"/>
        <v>0</v>
      </c>
      <c r="V35" s="201">
        <f t="shared" si="103"/>
        <v>0</v>
      </c>
      <c r="W35" s="201">
        <f t="shared" si="33"/>
        <v>0</v>
      </c>
      <c r="X35" s="201">
        <f t="shared" ref="X35:Y35" si="104">W35</f>
        <v>0</v>
      </c>
      <c r="Y35" s="201">
        <f t="shared" si="104"/>
        <v>0</v>
      </c>
      <c r="Z35" s="201">
        <f>Table1[[#This Row],[Sep-19]]</f>
        <v>0</v>
      </c>
      <c r="AA35" s="201">
        <f>Table1[[#This Row],[Oct-19]]</f>
        <v>0</v>
      </c>
      <c r="AB35" s="201">
        <f>Table1[[#This Row],[Nov-19]]</f>
        <v>0</v>
      </c>
      <c r="AC35" s="201">
        <f>Table1[[#This Row],[Dec-19]]</f>
        <v>0</v>
      </c>
      <c r="AD35" s="201">
        <f>Table1[[#This Row],[Jan-20]]</f>
        <v>0</v>
      </c>
      <c r="AE35" s="206"/>
      <c r="AF35" s="206"/>
      <c r="AG35" s="206"/>
      <c r="AH35" s="228">
        <f t="shared" si="35"/>
        <v>0</v>
      </c>
      <c r="AI35" s="228">
        <f t="shared" si="36"/>
        <v>0</v>
      </c>
      <c r="AJ35" s="228">
        <f t="shared" si="37"/>
        <v>0</v>
      </c>
      <c r="AK35" s="228">
        <f t="shared" si="38"/>
        <v>0</v>
      </c>
      <c r="AL35" s="228">
        <f t="shared" si="39"/>
        <v>0</v>
      </c>
      <c r="AM35" s="228">
        <f t="shared" si="40"/>
        <v>0</v>
      </c>
      <c r="AN35" s="228">
        <f t="shared" si="41"/>
        <v>0</v>
      </c>
      <c r="AO35" s="228">
        <f t="shared" si="42"/>
        <v>0</v>
      </c>
      <c r="AP35" s="228">
        <f t="shared" si="43"/>
        <v>0</v>
      </c>
      <c r="AQ35" s="228">
        <f t="shared" si="44"/>
        <v>0</v>
      </c>
      <c r="AR35" s="228">
        <f t="shared" si="45"/>
        <v>0</v>
      </c>
      <c r="AS35" s="228">
        <f t="shared" si="46"/>
        <v>0</v>
      </c>
      <c r="AT35" s="206"/>
      <c r="AU35" s="206"/>
      <c r="AV35" s="201"/>
      <c r="AW35" s="206"/>
      <c r="AX35" s="206"/>
      <c r="AY35" s="213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</row>
    <row r="36" spans="2:78" x14ac:dyDescent="0.25">
      <c r="B36" s="202"/>
      <c r="C36" s="224">
        <f>Table1[[#This Row],[नाम कर्मचारी]]</f>
        <v>0</v>
      </c>
      <c r="D36" s="206"/>
      <c r="E36" s="206"/>
      <c r="F36" s="207"/>
      <c r="G36" s="206"/>
      <c r="H36" s="206"/>
      <c r="I36" s="206"/>
      <c r="J36" s="206"/>
      <c r="K36" s="206"/>
      <c r="L36" s="206"/>
      <c r="M36" s="206"/>
      <c r="N36" s="206"/>
      <c r="O36" s="227" t="str">
        <f t="shared" si="96"/>
        <v>NO</v>
      </c>
      <c r="P36" s="206"/>
      <c r="Q36" s="209"/>
      <c r="R36" s="206"/>
      <c r="S36" s="201">
        <v>0</v>
      </c>
      <c r="T36" s="201">
        <f t="shared" ref="T36:V36" si="105">S36</f>
        <v>0</v>
      </c>
      <c r="U36" s="201">
        <f t="shared" si="105"/>
        <v>0</v>
      </c>
      <c r="V36" s="201">
        <f t="shared" si="105"/>
        <v>0</v>
      </c>
      <c r="W36" s="201">
        <f t="shared" si="33"/>
        <v>0</v>
      </c>
      <c r="X36" s="201">
        <f t="shared" ref="X36:Y36" si="106">W36</f>
        <v>0</v>
      </c>
      <c r="Y36" s="201">
        <f t="shared" si="106"/>
        <v>0</v>
      </c>
      <c r="Z36" s="201">
        <f>Table1[[#This Row],[Sep-19]]</f>
        <v>0</v>
      </c>
      <c r="AA36" s="201">
        <f>Table1[[#This Row],[Oct-19]]</f>
        <v>0</v>
      </c>
      <c r="AB36" s="201">
        <f>Table1[[#This Row],[Nov-19]]</f>
        <v>0</v>
      </c>
      <c r="AC36" s="201">
        <f>Table1[[#This Row],[Dec-19]]</f>
        <v>0</v>
      </c>
      <c r="AD36" s="201">
        <f>Table1[[#This Row],[Jan-20]]</f>
        <v>0</v>
      </c>
      <c r="AE36" s="206"/>
      <c r="AF36" s="206"/>
      <c r="AG36" s="206"/>
      <c r="AH36" s="228">
        <f t="shared" si="35"/>
        <v>0</v>
      </c>
      <c r="AI36" s="228">
        <f t="shared" si="36"/>
        <v>0</v>
      </c>
      <c r="AJ36" s="228">
        <f t="shared" si="37"/>
        <v>0</v>
      </c>
      <c r="AK36" s="228">
        <f t="shared" si="38"/>
        <v>0</v>
      </c>
      <c r="AL36" s="228">
        <f t="shared" si="39"/>
        <v>0</v>
      </c>
      <c r="AM36" s="228">
        <f t="shared" si="40"/>
        <v>0</v>
      </c>
      <c r="AN36" s="228">
        <f t="shared" si="41"/>
        <v>0</v>
      </c>
      <c r="AO36" s="228">
        <f t="shared" si="42"/>
        <v>0</v>
      </c>
      <c r="AP36" s="228">
        <f t="shared" si="43"/>
        <v>0</v>
      </c>
      <c r="AQ36" s="228">
        <f t="shared" si="44"/>
        <v>0</v>
      </c>
      <c r="AR36" s="228">
        <f t="shared" si="45"/>
        <v>0</v>
      </c>
      <c r="AS36" s="228">
        <f t="shared" si="46"/>
        <v>0</v>
      </c>
      <c r="AT36" s="206"/>
      <c r="AU36" s="206"/>
      <c r="AV36" s="201"/>
      <c r="AW36" s="206"/>
      <c r="AX36" s="206"/>
      <c r="AY36" s="213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</row>
    <row r="37" spans="2:78" x14ac:dyDescent="0.25">
      <c r="B37" s="202"/>
      <c r="C37" s="224">
        <f>Table1[[#This Row],[नाम कर्मचारी]]</f>
        <v>0</v>
      </c>
      <c r="D37" s="206"/>
      <c r="E37" s="206"/>
      <c r="F37" s="207"/>
      <c r="G37" s="206"/>
      <c r="H37" s="206"/>
      <c r="I37" s="206"/>
      <c r="J37" s="206"/>
      <c r="K37" s="206"/>
      <c r="L37" s="206"/>
      <c r="M37" s="206"/>
      <c r="N37" s="206"/>
      <c r="O37" s="227" t="str">
        <f t="shared" si="96"/>
        <v>NO</v>
      </c>
      <c r="P37" s="206"/>
      <c r="Q37" s="209"/>
      <c r="R37" s="206"/>
      <c r="S37" s="201">
        <v>0</v>
      </c>
      <c r="T37" s="201">
        <f t="shared" ref="T37:V37" si="107">S37</f>
        <v>0</v>
      </c>
      <c r="U37" s="201">
        <f t="shared" si="107"/>
        <v>0</v>
      </c>
      <c r="V37" s="201">
        <f t="shared" si="107"/>
        <v>0</v>
      </c>
      <c r="W37" s="201">
        <f t="shared" si="33"/>
        <v>0</v>
      </c>
      <c r="X37" s="201">
        <f t="shared" ref="X37:Y37" si="108">W37</f>
        <v>0</v>
      </c>
      <c r="Y37" s="201">
        <f t="shared" si="108"/>
        <v>0</v>
      </c>
      <c r="Z37" s="201">
        <f>Table1[[#This Row],[Sep-19]]</f>
        <v>0</v>
      </c>
      <c r="AA37" s="201">
        <f>Table1[[#This Row],[Oct-19]]</f>
        <v>0</v>
      </c>
      <c r="AB37" s="201">
        <f>Table1[[#This Row],[Nov-19]]</f>
        <v>0</v>
      </c>
      <c r="AC37" s="201">
        <f>Table1[[#This Row],[Dec-19]]</f>
        <v>0</v>
      </c>
      <c r="AD37" s="201">
        <f>Table1[[#This Row],[Jan-20]]</f>
        <v>0</v>
      </c>
      <c r="AE37" s="206"/>
      <c r="AF37" s="206"/>
      <c r="AG37" s="206"/>
      <c r="AH37" s="228">
        <f t="shared" si="35"/>
        <v>0</v>
      </c>
      <c r="AI37" s="228">
        <f t="shared" si="36"/>
        <v>0</v>
      </c>
      <c r="AJ37" s="228">
        <f t="shared" si="37"/>
        <v>0</v>
      </c>
      <c r="AK37" s="228">
        <f t="shared" si="38"/>
        <v>0</v>
      </c>
      <c r="AL37" s="228">
        <f t="shared" si="39"/>
        <v>0</v>
      </c>
      <c r="AM37" s="228">
        <f t="shared" si="40"/>
        <v>0</v>
      </c>
      <c r="AN37" s="228">
        <f t="shared" si="41"/>
        <v>0</v>
      </c>
      <c r="AO37" s="228">
        <f t="shared" si="42"/>
        <v>0</v>
      </c>
      <c r="AP37" s="228">
        <f t="shared" si="43"/>
        <v>0</v>
      </c>
      <c r="AQ37" s="228">
        <f t="shared" si="44"/>
        <v>0</v>
      </c>
      <c r="AR37" s="228">
        <f t="shared" si="45"/>
        <v>0</v>
      </c>
      <c r="AS37" s="228">
        <f t="shared" si="46"/>
        <v>0</v>
      </c>
      <c r="AT37" s="206"/>
      <c r="AU37" s="206"/>
      <c r="AV37" s="201"/>
      <c r="AW37" s="206"/>
      <c r="AX37" s="206"/>
      <c r="AY37" s="213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</row>
    <row r="38" spans="2:78" x14ac:dyDescent="0.25">
      <c r="B38" s="202"/>
      <c r="C38" s="224">
        <f>Table1[[#This Row],[नाम कर्मचारी]]</f>
        <v>0</v>
      </c>
      <c r="D38" s="206"/>
      <c r="E38" s="206"/>
      <c r="F38" s="207"/>
      <c r="G38" s="206"/>
      <c r="H38" s="206"/>
      <c r="I38" s="206"/>
      <c r="J38" s="206"/>
      <c r="K38" s="206"/>
      <c r="L38" s="206"/>
      <c r="M38" s="206"/>
      <c r="N38" s="206"/>
      <c r="O38" s="227" t="str">
        <f t="shared" si="96"/>
        <v>NO</v>
      </c>
      <c r="P38" s="206"/>
      <c r="Q38" s="209"/>
      <c r="R38" s="206"/>
      <c r="S38" s="201">
        <v>0</v>
      </c>
      <c r="T38" s="201">
        <f t="shared" ref="T38:V38" si="109">S38</f>
        <v>0</v>
      </c>
      <c r="U38" s="201">
        <f t="shared" si="109"/>
        <v>0</v>
      </c>
      <c r="V38" s="201">
        <f t="shared" si="109"/>
        <v>0</v>
      </c>
      <c r="W38" s="201">
        <f t="shared" si="33"/>
        <v>0</v>
      </c>
      <c r="X38" s="201">
        <f t="shared" ref="X38:Y38" si="110">W38</f>
        <v>0</v>
      </c>
      <c r="Y38" s="201">
        <f t="shared" si="110"/>
        <v>0</v>
      </c>
      <c r="Z38" s="201">
        <f>Table1[[#This Row],[Sep-19]]</f>
        <v>0</v>
      </c>
      <c r="AA38" s="201">
        <f>Table1[[#This Row],[Oct-19]]</f>
        <v>0</v>
      </c>
      <c r="AB38" s="201">
        <f>Table1[[#This Row],[Nov-19]]</f>
        <v>0</v>
      </c>
      <c r="AC38" s="201">
        <f>Table1[[#This Row],[Dec-19]]</f>
        <v>0</v>
      </c>
      <c r="AD38" s="201">
        <f>Table1[[#This Row],[Jan-20]]</f>
        <v>0</v>
      </c>
      <c r="AE38" s="206"/>
      <c r="AF38" s="206"/>
      <c r="AG38" s="206"/>
      <c r="AH38" s="228">
        <f t="shared" si="35"/>
        <v>0</v>
      </c>
      <c r="AI38" s="228">
        <f t="shared" si="36"/>
        <v>0</v>
      </c>
      <c r="AJ38" s="228">
        <f t="shared" si="37"/>
        <v>0</v>
      </c>
      <c r="AK38" s="228">
        <f t="shared" si="38"/>
        <v>0</v>
      </c>
      <c r="AL38" s="228">
        <f t="shared" si="39"/>
        <v>0</v>
      </c>
      <c r="AM38" s="228">
        <f t="shared" si="40"/>
        <v>0</v>
      </c>
      <c r="AN38" s="228">
        <f t="shared" si="41"/>
        <v>0</v>
      </c>
      <c r="AO38" s="228">
        <f t="shared" si="42"/>
        <v>0</v>
      </c>
      <c r="AP38" s="228">
        <f t="shared" si="43"/>
        <v>0</v>
      </c>
      <c r="AQ38" s="228">
        <f t="shared" si="44"/>
        <v>0</v>
      </c>
      <c r="AR38" s="228">
        <f t="shared" si="45"/>
        <v>0</v>
      </c>
      <c r="AS38" s="228">
        <f t="shared" si="46"/>
        <v>0</v>
      </c>
      <c r="AT38" s="206"/>
      <c r="AU38" s="206"/>
      <c r="AV38" s="201"/>
      <c r="AW38" s="206"/>
      <c r="AX38" s="206"/>
      <c r="AY38" s="213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</row>
    <row r="39" spans="2:78" x14ac:dyDescent="0.25">
      <c r="B39" s="202"/>
      <c r="C39" s="224">
        <f>Table1[[#This Row],[नाम कर्मचारी]]</f>
        <v>0</v>
      </c>
      <c r="D39" s="206"/>
      <c r="E39" s="206"/>
      <c r="F39" s="207"/>
      <c r="G39" s="206"/>
      <c r="H39" s="206"/>
      <c r="I39" s="206"/>
      <c r="J39" s="206"/>
      <c r="K39" s="206"/>
      <c r="L39" s="206"/>
      <c r="M39" s="206"/>
      <c r="N39" s="206"/>
      <c r="O39" s="227" t="str">
        <f t="shared" si="96"/>
        <v>NO</v>
      </c>
      <c r="P39" s="206"/>
      <c r="Q39" s="209"/>
      <c r="R39" s="206"/>
      <c r="S39" s="201">
        <v>0</v>
      </c>
      <c r="T39" s="201">
        <f t="shared" ref="T39:V39" si="111">S39</f>
        <v>0</v>
      </c>
      <c r="U39" s="201">
        <f t="shared" si="111"/>
        <v>0</v>
      </c>
      <c r="V39" s="201">
        <f t="shared" si="111"/>
        <v>0</v>
      </c>
      <c r="W39" s="201">
        <f t="shared" si="33"/>
        <v>0</v>
      </c>
      <c r="X39" s="201">
        <f t="shared" ref="X39:Y39" si="112">W39</f>
        <v>0</v>
      </c>
      <c r="Y39" s="201">
        <f t="shared" si="112"/>
        <v>0</v>
      </c>
      <c r="Z39" s="201">
        <f>Table1[[#This Row],[Sep-19]]</f>
        <v>0</v>
      </c>
      <c r="AA39" s="201">
        <f>Table1[[#This Row],[Oct-19]]</f>
        <v>0</v>
      </c>
      <c r="AB39" s="201">
        <f>Table1[[#This Row],[Nov-19]]</f>
        <v>0</v>
      </c>
      <c r="AC39" s="201">
        <f>Table1[[#This Row],[Dec-19]]</f>
        <v>0</v>
      </c>
      <c r="AD39" s="201">
        <f>Table1[[#This Row],[Jan-20]]</f>
        <v>0</v>
      </c>
      <c r="AE39" s="206"/>
      <c r="AF39" s="206"/>
      <c r="AG39" s="206"/>
      <c r="AH39" s="228">
        <f t="shared" si="35"/>
        <v>0</v>
      </c>
      <c r="AI39" s="228">
        <f t="shared" si="36"/>
        <v>0</v>
      </c>
      <c r="AJ39" s="228">
        <f t="shared" si="37"/>
        <v>0</v>
      </c>
      <c r="AK39" s="228">
        <f t="shared" si="38"/>
        <v>0</v>
      </c>
      <c r="AL39" s="228">
        <f t="shared" si="39"/>
        <v>0</v>
      </c>
      <c r="AM39" s="228">
        <f t="shared" si="40"/>
        <v>0</v>
      </c>
      <c r="AN39" s="228">
        <f t="shared" si="41"/>
        <v>0</v>
      </c>
      <c r="AO39" s="228">
        <f t="shared" si="42"/>
        <v>0</v>
      </c>
      <c r="AP39" s="228">
        <f t="shared" si="43"/>
        <v>0</v>
      </c>
      <c r="AQ39" s="228">
        <f t="shared" si="44"/>
        <v>0</v>
      </c>
      <c r="AR39" s="228">
        <f t="shared" si="45"/>
        <v>0</v>
      </c>
      <c r="AS39" s="228">
        <f t="shared" si="46"/>
        <v>0</v>
      </c>
      <c r="AT39" s="206"/>
      <c r="AU39" s="206"/>
      <c r="AV39" s="201"/>
      <c r="AW39" s="206"/>
      <c r="AX39" s="206"/>
      <c r="AY39" s="213">
        <f>Table1[[#This Row],[March]]</f>
        <v>0</v>
      </c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</row>
    <row r="40" spans="2:78" x14ac:dyDescent="0.25">
      <c r="B40" s="202"/>
      <c r="C40" s="224">
        <f>Table1[[#This Row],[नाम कर्मचारी]]</f>
        <v>0</v>
      </c>
      <c r="D40" s="206"/>
      <c r="E40" s="206"/>
      <c r="F40" s="207"/>
      <c r="G40" s="206"/>
      <c r="H40" s="206"/>
      <c r="I40" s="206"/>
      <c r="J40" s="206"/>
      <c r="K40" s="206"/>
      <c r="L40" s="206"/>
      <c r="M40" s="206"/>
      <c r="N40" s="206"/>
      <c r="O40" s="227" t="str">
        <f t="shared" si="96"/>
        <v>NO</v>
      </c>
      <c r="P40" s="206"/>
      <c r="Q40" s="209"/>
      <c r="R40" s="206"/>
      <c r="S40" s="201">
        <v>0</v>
      </c>
      <c r="T40" s="201">
        <f t="shared" ref="T40:V40" si="113">S40</f>
        <v>0</v>
      </c>
      <c r="U40" s="201">
        <f t="shared" si="113"/>
        <v>0</v>
      </c>
      <c r="V40" s="201">
        <f t="shared" si="113"/>
        <v>0</v>
      </c>
      <c r="W40" s="201">
        <f t="shared" si="33"/>
        <v>0</v>
      </c>
      <c r="X40" s="201">
        <f t="shared" ref="X40:Y40" si="114">W40</f>
        <v>0</v>
      </c>
      <c r="Y40" s="201">
        <f t="shared" si="114"/>
        <v>0</v>
      </c>
      <c r="Z40" s="201">
        <f>Table1[[#This Row],[Sep-19]]</f>
        <v>0</v>
      </c>
      <c r="AA40" s="201">
        <f>Table1[[#This Row],[Oct-19]]</f>
        <v>0</v>
      </c>
      <c r="AB40" s="201">
        <f>Table1[[#This Row],[Nov-19]]</f>
        <v>0</v>
      </c>
      <c r="AC40" s="201">
        <f>Table1[[#This Row],[Dec-19]]</f>
        <v>0</v>
      </c>
      <c r="AD40" s="201">
        <f>Table1[[#This Row],[Jan-20]]</f>
        <v>0</v>
      </c>
      <c r="AE40" s="206"/>
      <c r="AF40" s="206"/>
      <c r="AG40" s="206"/>
      <c r="AH40" s="228">
        <f t="shared" si="35"/>
        <v>0</v>
      </c>
      <c r="AI40" s="228">
        <f t="shared" si="36"/>
        <v>0</v>
      </c>
      <c r="AJ40" s="228">
        <f t="shared" si="37"/>
        <v>0</v>
      </c>
      <c r="AK40" s="228">
        <f t="shared" si="38"/>
        <v>0</v>
      </c>
      <c r="AL40" s="228">
        <f t="shared" si="39"/>
        <v>0</v>
      </c>
      <c r="AM40" s="228">
        <f t="shared" si="40"/>
        <v>0</v>
      </c>
      <c r="AN40" s="228">
        <f t="shared" si="41"/>
        <v>0</v>
      </c>
      <c r="AO40" s="228">
        <f t="shared" si="42"/>
        <v>0</v>
      </c>
      <c r="AP40" s="228">
        <f t="shared" si="43"/>
        <v>0</v>
      </c>
      <c r="AQ40" s="228">
        <f t="shared" si="44"/>
        <v>0</v>
      </c>
      <c r="AR40" s="228">
        <f t="shared" si="45"/>
        <v>0</v>
      </c>
      <c r="AS40" s="228">
        <f t="shared" si="46"/>
        <v>0</v>
      </c>
      <c r="AT40" s="206"/>
      <c r="AU40" s="206"/>
      <c r="AV40" s="201"/>
      <c r="AW40" s="206"/>
      <c r="AX40" s="206"/>
      <c r="AY40" s="213">
        <f>Table1[[#This Row],[March]]</f>
        <v>0</v>
      </c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</row>
    <row r="41" spans="2:78" x14ac:dyDescent="0.25">
      <c r="B41" s="202"/>
      <c r="C41" s="224">
        <f>Table1[[#This Row],[नाम कर्मचारी]]</f>
        <v>0</v>
      </c>
      <c r="D41" s="206"/>
      <c r="E41" s="206"/>
      <c r="F41" s="207"/>
      <c r="G41" s="206"/>
      <c r="H41" s="206"/>
      <c r="I41" s="206"/>
      <c r="J41" s="206"/>
      <c r="K41" s="206"/>
      <c r="L41" s="206"/>
      <c r="M41" s="206"/>
      <c r="N41" s="206"/>
      <c r="O41" s="227" t="str">
        <f t="shared" si="96"/>
        <v>NO</v>
      </c>
      <c r="P41" s="206"/>
      <c r="Q41" s="209"/>
      <c r="R41" s="206"/>
      <c r="S41" s="201">
        <v>0</v>
      </c>
      <c r="T41" s="201">
        <f t="shared" ref="T41:V41" si="115">S41</f>
        <v>0</v>
      </c>
      <c r="U41" s="201">
        <f t="shared" si="115"/>
        <v>0</v>
      </c>
      <c r="V41" s="201">
        <f t="shared" si="115"/>
        <v>0</v>
      </c>
      <c r="W41" s="201">
        <f t="shared" si="33"/>
        <v>0</v>
      </c>
      <c r="X41" s="201">
        <f t="shared" ref="X41:Y41" si="116">W41</f>
        <v>0</v>
      </c>
      <c r="Y41" s="201">
        <f t="shared" si="116"/>
        <v>0</v>
      </c>
      <c r="Z41" s="201">
        <f>Table1[[#This Row],[Sep-19]]</f>
        <v>0</v>
      </c>
      <c r="AA41" s="201">
        <f>Table1[[#This Row],[Oct-19]]</f>
        <v>0</v>
      </c>
      <c r="AB41" s="201">
        <f>Table1[[#This Row],[Nov-19]]</f>
        <v>0</v>
      </c>
      <c r="AC41" s="201">
        <f>Table1[[#This Row],[Dec-19]]</f>
        <v>0</v>
      </c>
      <c r="AD41" s="201">
        <f>Table1[[#This Row],[Jan-20]]</f>
        <v>0</v>
      </c>
      <c r="AE41" s="206"/>
      <c r="AF41" s="206"/>
      <c r="AG41" s="206"/>
      <c r="AH41" s="228">
        <f t="shared" si="35"/>
        <v>0</v>
      </c>
      <c r="AI41" s="228">
        <f t="shared" si="36"/>
        <v>0</v>
      </c>
      <c r="AJ41" s="228">
        <f t="shared" si="37"/>
        <v>0</v>
      </c>
      <c r="AK41" s="228">
        <f t="shared" si="38"/>
        <v>0</v>
      </c>
      <c r="AL41" s="228">
        <f t="shared" si="39"/>
        <v>0</v>
      </c>
      <c r="AM41" s="228">
        <f t="shared" si="40"/>
        <v>0</v>
      </c>
      <c r="AN41" s="228">
        <f t="shared" si="41"/>
        <v>0</v>
      </c>
      <c r="AO41" s="228">
        <f t="shared" si="42"/>
        <v>0</v>
      </c>
      <c r="AP41" s="228">
        <f t="shared" si="43"/>
        <v>0</v>
      </c>
      <c r="AQ41" s="228">
        <f t="shared" si="44"/>
        <v>0</v>
      </c>
      <c r="AR41" s="228">
        <f t="shared" si="45"/>
        <v>0</v>
      </c>
      <c r="AS41" s="228">
        <f t="shared" si="46"/>
        <v>0</v>
      </c>
      <c r="AT41" s="206"/>
      <c r="AU41" s="206"/>
      <c r="AV41" s="201"/>
      <c r="AW41" s="206"/>
      <c r="AX41" s="206"/>
      <c r="AY41" s="213">
        <f>Table1[[#This Row],[March]]</f>
        <v>0</v>
      </c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</row>
    <row r="42" spans="2:78" x14ac:dyDescent="0.25">
      <c r="B42" s="202"/>
      <c r="C42" s="224">
        <f>Table1[[#This Row],[नाम कर्मचारी]]</f>
        <v>0</v>
      </c>
      <c r="D42" s="206"/>
      <c r="E42" s="206"/>
      <c r="F42" s="207"/>
      <c r="G42" s="206"/>
      <c r="H42" s="206"/>
      <c r="I42" s="206"/>
      <c r="J42" s="206"/>
      <c r="K42" s="206"/>
      <c r="L42" s="206"/>
      <c r="M42" s="206"/>
      <c r="N42" s="206"/>
      <c r="O42" s="227" t="str">
        <f t="shared" si="96"/>
        <v>NO</v>
      </c>
      <c r="P42" s="206"/>
      <c r="Q42" s="209"/>
      <c r="R42" s="206"/>
      <c r="S42" s="201">
        <v>0</v>
      </c>
      <c r="T42" s="201">
        <f t="shared" ref="T42:V42" si="117">S42</f>
        <v>0</v>
      </c>
      <c r="U42" s="201">
        <f t="shared" si="117"/>
        <v>0</v>
      </c>
      <c r="V42" s="201">
        <f t="shared" si="117"/>
        <v>0</v>
      </c>
      <c r="W42" s="201">
        <f t="shared" si="33"/>
        <v>0</v>
      </c>
      <c r="X42" s="201">
        <f t="shared" ref="X42:Y42" si="118">W42</f>
        <v>0</v>
      </c>
      <c r="Y42" s="201">
        <f t="shared" si="118"/>
        <v>0</v>
      </c>
      <c r="Z42" s="201">
        <f>Table1[[#This Row],[Sep-19]]</f>
        <v>0</v>
      </c>
      <c r="AA42" s="201">
        <f>Table1[[#This Row],[Oct-19]]</f>
        <v>0</v>
      </c>
      <c r="AB42" s="201">
        <f>Table1[[#This Row],[Nov-19]]</f>
        <v>0</v>
      </c>
      <c r="AC42" s="201">
        <f>Table1[[#This Row],[Dec-19]]</f>
        <v>0</v>
      </c>
      <c r="AD42" s="201">
        <f>Table1[[#This Row],[Jan-20]]</f>
        <v>0</v>
      </c>
      <c r="AE42" s="206"/>
      <c r="AF42" s="206"/>
      <c r="AG42" s="206"/>
      <c r="AH42" s="228">
        <f t="shared" si="35"/>
        <v>0</v>
      </c>
      <c r="AI42" s="228">
        <f t="shared" si="36"/>
        <v>0</v>
      </c>
      <c r="AJ42" s="228">
        <f t="shared" si="37"/>
        <v>0</v>
      </c>
      <c r="AK42" s="228">
        <f t="shared" si="38"/>
        <v>0</v>
      </c>
      <c r="AL42" s="228">
        <f t="shared" si="39"/>
        <v>0</v>
      </c>
      <c r="AM42" s="228">
        <f t="shared" si="40"/>
        <v>0</v>
      </c>
      <c r="AN42" s="228">
        <f t="shared" si="41"/>
        <v>0</v>
      </c>
      <c r="AO42" s="228">
        <f t="shared" si="42"/>
        <v>0</v>
      </c>
      <c r="AP42" s="228">
        <f t="shared" si="43"/>
        <v>0</v>
      </c>
      <c r="AQ42" s="228">
        <f t="shared" si="44"/>
        <v>0</v>
      </c>
      <c r="AR42" s="228">
        <f t="shared" si="45"/>
        <v>0</v>
      </c>
      <c r="AS42" s="228">
        <f t="shared" si="46"/>
        <v>0</v>
      </c>
      <c r="AT42" s="206"/>
      <c r="AU42" s="206"/>
      <c r="AV42" s="201"/>
      <c r="AW42" s="206"/>
      <c r="AX42" s="206"/>
      <c r="AY42" s="213">
        <f>Table1[[#This Row],[March]]</f>
        <v>0</v>
      </c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</row>
    <row r="43" spans="2:78" x14ac:dyDescent="0.25">
      <c r="B43" s="202"/>
      <c r="C43" s="224">
        <f>Table1[[#This Row],[नाम कर्मचारी]]</f>
        <v>0</v>
      </c>
      <c r="D43" s="206"/>
      <c r="E43" s="206"/>
      <c r="F43" s="207"/>
      <c r="G43" s="206"/>
      <c r="H43" s="206"/>
      <c r="I43" s="206"/>
      <c r="J43" s="206"/>
      <c r="K43" s="206"/>
      <c r="L43" s="206"/>
      <c r="M43" s="206"/>
      <c r="N43" s="206"/>
      <c r="O43" s="227" t="str">
        <f t="shared" si="96"/>
        <v>NO</v>
      </c>
      <c r="P43" s="206"/>
      <c r="Q43" s="209"/>
      <c r="R43" s="206"/>
      <c r="S43" s="201">
        <v>0</v>
      </c>
      <c r="T43" s="201">
        <f t="shared" ref="T43:V43" si="119">S43</f>
        <v>0</v>
      </c>
      <c r="U43" s="201">
        <f t="shared" si="119"/>
        <v>0</v>
      </c>
      <c r="V43" s="201">
        <f t="shared" si="119"/>
        <v>0</v>
      </c>
      <c r="W43" s="201">
        <f t="shared" si="33"/>
        <v>0</v>
      </c>
      <c r="X43" s="201">
        <f t="shared" ref="X43:Y43" si="120">W43</f>
        <v>0</v>
      </c>
      <c r="Y43" s="201">
        <f t="shared" si="120"/>
        <v>0</v>
      </c>
      <c r="Z43" s="201">
        <f>Table1[[#This Row],[Sep-19]]</f>
        <v>0</v>
      </c>
      <c r="AA43" s="201">
        <f>Table1[[#This Row],[Oct-19]]</f>
        <v>0</v>
      </c>
      <c r="AB43" s="201">
        <f>Table1[[#This Row],[Nov-19]]</f>
        <v>0</v>
      </c>
      <c r="AC43" s="201">
        <f>Table1[[#This Row],[Dec-19]]</f>
        <v>0</v>
      </c>
      <c r="AD43" s="201">
        <f>Table1[[#This Row],[Jan-20]]</f>
        <v>0</v>
      </c>
      <c r="AE43" s="206"/>
      <c r="AF43" s="206"/>
      <c r="AG43" s="206"/>
      <c r="AH43" s="228">
        <f t="shared" si="35"/>
        <v>0</v>
      </c>
      <c r="AI43" s="228">
        <f t="shared" si="36"/>
        <v>0</v>
      </c>
      <c r="AJ43" s="228">
        <f t="shared" si="37"/>
        <v>0</v>
      </c>
      <c r="AK43" s="228">
        <f t="shared" si="38"/>
        <v>0</v>
      </c>
      <c r="AL43" s="228">
        <f t="shared" si="39"/>
        <v>0</v>
      </c>
      <c r="AM43" s="228">
        <f t="shared" si="40"/>
        <v>0</v>
      </c>
      <c r="AN43" s="228">
        <f t="shared" si="41"/>
        <v>0</v>
      </c>
      <c r="AO43" s="228">
        <f t="shared" si="42"/>
        <v>0</v>
      </c>
      <c r="AP43" s="228">
        <f t="shared" si="43"/>
        <v>0</v>
      </c>
      <c r="AQ43" s="228">
        <f t="shared" si="44"/>
        <v>0</v>
      </c>
      <c r="AR43" s="228">
        <f t="shared" si="45"/>
        <v>0</v>
      </c>
      <c r="AS43" s="228">
        <f t="shared" si="46"/>
        <v>0</v>
      </c>
      <c r="AT43" s="206"/>
      <c r="AU43" s="206"/>
      <c r="AV43" s="201"/>
      <c r="AW43" s="206"/>
      <c r="AX43" s="206"/>
      <c r="AY43" s="213">
        <f>Table1[[#This Row],[March]]</f>
        <v>0</v>
      </c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</row>
    <row r="44" spans="2:78" x14ac:dyDescent="0.25">
      <c r="B44" s="202"/>
      <c r="C44" s="224">
        <f>Table1[[#This Row],[नाम कर्मचारी]]</f>
        <v>0</v>
      </c>
      <c r="D44" s="206"/>
      <c r="E44" s="206"/>
      <c r="F44" s="207"/>
      <c r="G44" s="206"/>
      <c r="H44" s="206"/>
      <c r="I44" s="206"/>
      <c r="J44" s="206"/>
      <c r="K44" s="206"/>
      <c r="L44" s="206"/>
      <c r="M44" s="206"/>
      <c r="N44" s="206"/>
      <c r="O44" s="227" t="str">
        <f t="shared" si="96"/>
        <v>NO</v>
      </c>
      <c r="P44" s="206"/>
      <c r="Q44" s="209"/>
      <c r="R44" s="206"/>
      <c r="S44" s="201">
        <v>0</v>
      </c>
      <c r="T44" s="201">
        <f t="shared" ref="T44:V44" si="121">S44</f>
        <v>0</v>
      </c>
      <c r="U44" s="201">
        <f t="shared" si="121"/>
        <v>0</v>
      </c>
      <c r="V44" s="201">
        <f t="shared" si="121"/>
        <v>0</v>
      </c>
      <c r="W44" s="201">
        <f t="shared" si="33"/>
        <v>0</v>
      </c>
      <c r="X44" s="201">
        <f t="shared" ref="X44:Y44" si="122">W44</f>
        <v>0</v>
      </c>
      <c r="Y44" s="201">
        <f t="shared" si="122"/>
        <v>0</v>
      </c>
      <c r="Z44" s="201">
        <f>Table1[[#This Row],[Sep-19]]</f>
        <v>0</v>
      </c>
      <c r="AA44" s="201">
        <f>Table1[[#This Row],[Oct-19]]</f>
        <v>0</v>
      </c>
      <c r="AB44" s="201">
        <f>Table1[[#This Row],[Nov-19]]</f>
        <v>0</v>
      </c>
      <c r="AC44" s="201">
        <f>Table1[[#This Row],[Dec-19]]</f>
        <v>0</v>
      </c>
      <c r="AD44" s="201">
        <f>Table1[[#This Row],[Jan-20]]</f>
        <v>0</v>
      </c>
      <c r="AE44" s="206"/>
      <c r="AF44" s="206"/>
      <c r="AG44" s="206"/>
      <c r="AH44" s="228">
        <f t="shared" si="35"/>
        <v>0</v>
      </c>
      <c r="AI44" s="228">
        <f t="shared" si="36"/>
        <v>0</v>
      </c>
      <c r="AJ44" s="228">
        <f t="shared" si="37"/>
        <v>0</v>
      </c>
      <c r="AK44" s="228">
        <f t="shared" si="38"/>
        <v>0</v>
      </c>
      <c r="AL44" s="228">
        <f t="shared" si="39"/>
        <v>0</v>
      </c>
      <c r="AM44" s="228">
        <f t="shared" si="40"/>
        <v>0</v>
      </c>
      <c r="AN44" s="228">
        <f t="shared" si="41"/>
        <v>0</v>
      </c>
      <c r="AO44" s="228">
        <f t="shared" si="42"/>
        <v>0</v>
      </c>
      <c r="AP44" s="228">
        <f t="shared" si="43"/>
        <v>0</v>
      </c>
      <c r="AQ44" s="228">
        <f t="shared" si="44"/>
        <v>0</v>
      </c>
      <c r="AR44" s="228">
        <f t="shared" si="45"/>
        <v>0</v>
      </c>
      <c r="AS44" s="228">
        <f t="shared" si="46"/>
        <v>0</v>
      </c>
      <c r="AT44" s="206"/>
      <c r="AU44" s="206"/>
      <c r="AV44" s="201"/>
      <c r="AW44" s="206"/>
      <c r="AX44" s="206"/>
      <c r="AY44" s="213">
        <f>Table1[[#This Row],[March]]</f>
        <v>0</v>
      </c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</row>
    <row r="45" spans="2:78" x14ac:dyDescent="0.25">
      <c r="B45" s="202"/>
      <c r="C45" s="224">
        <f>Table1[[#This Row],[नाम कर्मचारी]]</f>
        <v>0</v>
      </c>
      <c r="D45" s="206"/>
      <c r="E45" s="206"/>
      <c r="F45" s="207"/>
      <c r="G45" s="206"/>
      <c r="H45" s="206"/>
      <c r="I45" s="206"/>
      <c r="J45" s="206"/>
      <c r="K45" s="206"/>
      <c r="L45" s="206"/>
      <c r="M45" s="206"/>
      <c r="N45" s="206"/>
      <c r="O45" s="227" t="str">
        <f t="shared" si="96"/>
        <v>NO</v>
      </c>
      <c r="P45" s="206"/>
      <c r="Q45" s="209"/>
      <c r="R45" s="206"/>
      <c r="S45" s="201">
        <v>0</v>
      </c>
      <c r="T45" s="201">
        <f t="shared" ref="T45:V45" si="123">S45</f>
        <v>0</v>
      </c>
      <c r="U45" s="201">
        <f t="shared" si="123"/>
        <v>0</v>
      </c>
      <c r="V45" s="201">
        <f t="shared" si="123"/>
        <v>0</v>
      </c>
      <c r="W45" s="201">
        <f t="shared" si="33"/>
        <v>0</v>
      </c>
      <c r="X45" s="201">
        <f t="shared" ref="X45:Y45" si="124">W45</f>
        <v>0</v>
      </c>
      <c r="Y45" s="201">
        <f t="shared" si="124"/>
        <v>0</v>
      </c>
      <c r="Z45" s="201">
        <f>Table1[[#This Row],[Sep-19]]</f>
        <v>0</v>
      </c>
      <c r="AA45" s="201">
        <f>Table1[[#This Row],[Oct-19]]</f>
        <v>0</v>
      </c>
      <c r="AB45" s="201">
        <f>Table1[[#This Row],[Nov-19]]</f>
        <v>0</v>
      </c>
      <c r="AC45" s="201">
        <f>Table1[[#This Row],[Dec-19]]</f>
        <v>0</v>
      </c>
      <c r="AD45" s="201">
        <f>Table1[[#This Row],[Jan-20]]</f>
        <v>0</v>
      </c>
      <c r="AE45" s="206"/>
      <c r="AF45" s="206"/>
      <c r="AG45" s="206"/>
      <c r="AH45" s="228">
        <f t="shared" si="35"/>
        <v>0</v>
      </c>
      <c r="AI45" s="228">
        <f t="shared" si="36"/>
        <v>0</v>
      </c>
      <c r="AJ45" s="228">
        <f t="shared" si="37"/>
        <v>0</v>
      </c>
      <c r="AK45" s="228">
        <f t="shared" si="38"/>
        <v>0</v>
      </c>
      <c r="AL45" s="228">
        <f t="shared" si="39"/>
        <v>0</v>
      </c>
      <c r="AM45" s="228">
        <f t="shared" si="40"/>
        <v>0</v>
      </c>
      <c r="AN45" s="228">
        <f t="shared" si="41"/>
        <v>0</v>
      </c>
      <c r="AO45" s="228">
        <f t="shared" si="42"/>
        <v>0</v>
      </c>
      <c r="AP45" s="228">
        <f t="shared" si="43"/>
        <v>0</v>
      </c>
      <c r="AQ45" s="228">
        <f t="shared" si="44"/>
        <v>0</v>
      </c>
      <c r="AR45" s="228">
        <f t="shared" si="45"/>
        <v>0</v>
      </c>
      <c r="AS45" s="228">
        <f t="shared" si="46"/>
        <v>0</v>
      </c>
      <c r="AT45" s="206"/>
      <c r="AU45" s="206"/>
      <c r="AV45" s="201"/>
      <c r="AW45" s="206"/>
      <c r="AX45" s="206"/>
      <c r="AY45" s="213">
        <f>Table1[[#This Row],[March]]</f>
        <v>0</v>
      </c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</row>
    <row r="46" spans="2:78" x14ac:dyDescent="0.25">
      <c r="B46" s="202"/>
      <c r="C46" s="224">
        <f>Table1[[#This Row],[नाम कर्मचारी]]</f>
        <v>0</v>
      </c>
      <c r="D46" s="206"/>
      <c r="E46" s="206"/>
      <c r="F46" s="207"/>
      <c r="G46" s="206"/>
      <c r="H46" s="206"/>
      <c r="I46" s="206"/>
      <c r="J46" s="206"/>
      <c r="K46" s="206"/>
      <c r="L46" s="206"/>
      <c r="M46" s="206"/>
      <c r="N46" s="206"/>
      <c r="O46" s="227" t="str">
        <f t="shared" si="96"/>
        <v>NO</v>
      </c>
      <c r="P46" s="206"/>
      <c r="Q46" s="209"/>
      <c r="R46" s="206"/>
      <c r="S46" s="201">
        <v>0</v>
      </c>
      <c r="T46" s="201">
        <f t="shared" ref="T46:V46" si="125">S46</f>
        <v>0</v>
      </c>
      <c r="U46" s="201">
        <f t="shared" si="125"/>
        <v>0</v>
      </c>
      <c r="V46" s="201">
        <f t="shared" si="125"/>
        <v>0</v>
      </c>
      <c r="W46" s="201">
        <f t="shared" si="33"/>
        <v>0</v>
      </c>
      <c r="X46" s="201">
        <f t="shared" ref="X46:Y46" si="126">W46</f>
        <v>0</v>
      </c>
      <c r="Y46" s="201">
        <f t="shared" si="126"/>
        <v>0</v>
      </c>
      <c r="Z46" s="201">
        <f>Table1[[#This Row],[Sep-19]]</f>
        <v>0</v>
      </c>
      <c r="AA46" s="201">
        <f>Table1[[#This Row],[Oct-19]]</f>
        <v>0</v>
      </c>
      <c r="AB46" s="201">
        <f>Table1[[#This Row],[Nov-19]]</f>
        <v>0</v>
      </c>
      <c r="AC46" s="201">
        <f>Table1[[#This Row],[Dec-19]]</f>
        <v>0</v>
      </c>
      <c r="AD46" s="201">
        <f>Table1[[#This Row],[Jan-20]]</f>
        <v>0</v>
      </c>
      <c r="AE46" s="206"/>
      <c r="AF46" s="206"/>
      <c r="AG46" s="206"/>
      <c r="AH46" s="228">
        <f t="shared" si="35"/>
        <v>0</v>
      </c>
      <c r="AI46" s="228">
        <f t="shared" si="36"/>
        <v>0</v>
      </c>
      <c r="AJ46" s="228">
        <f t="shared" si="37"/>
        <v>0</v>
      </c>
      <c r="AK46" s="228">
        <f t="shared" si="38"/>
        <v>0</v>
      </c>
      <c r="AL46" s="228">
        <f t="shared" si="39"/>
        <v>0</v>
      </c>
      <c r="AM46" s="228">
        <f t="shared" si="40"/>
        <v>0</v>
      </c>
      <c r="AN46" s="228">
        <f t="shared" si="41"/>
        <v>0</v>
      </c>
      <c r="AO46" s="228">
        <f t="shared" si="42"/>
        <v>0</v>
      </c>
      <c r="AP46" s="228">
        <f t="shared" si="43"/>
        <v>0</v>
      </c>
      <c r="AQ46" s="228">
        <f t="shared" si="44"/>
        <v>0</v>
      </c>
      <c r="AR46" s="228">
        <f t="shared" si="45"/>
        <v>0</v>
      </c>
      <c r="AS46" s="228">
        <f t="shared" si="46"/>
        <v>0</v>
      </c>
      <c r="AT46" s="206"/>
      <c r="AU46" s="206"/>
      <c r="AV46" s="201"/>
      <c r="AW46" s="206"/>
      <c r="AX46" s="206"/>
      <c r="AY46" s="213">
        <f>Table1[[#This Row],[March]]</f>
        <v>0</v>
      </c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</row>
    <row r="47" spans="2:78" x14ac:dyDescent="0.25">
      <c r="B47" s="202"/>
      <c r="C47" s="224">
        <f>Table1[[#This Row],[नाम कर्मचारी]]</f>
        <v>0</v>
      </c>
      <c r="D47" s="206"/>
      <c r="E47" s="206"/>
      <c r="F47" s="207"/>
      <c r="G47" s="206"/>
      <c r="H47" s="206"/>
      <c r="I47" s="206"/>
      <c r="J47" s="206"/>
      <c r="K47" s="206"/>
      <c r="L47" s="206"/>
      <c r="M47" s="206"/>
      <c r="N47" s="206"/>
      <c r="O47" s="227" t="str">
        <f t="shared" si="96"/>
        <v>NO</v>
      </c>
      <c r="P47" s="206"/>
      <c r="Q47" s="209"/>
      <c r="R47" s="206"/>
      <c r="S47" s="201">
        <v>0</v>
      </c>
      <c r="T47" s="201">
        <f t="shared" ref="T47:V47" si="127">S47</f>
        <v>0</v>
      </c>
      <c r="U47" s="201">
        <f t="shared" si="127"/>
        <v>0</v>
      </c>
      <c r="V47" s="201">
        <f t="shared" si="127"/>
        <v>0</v>
      </c>
      <c r="W47" s="201">
        <f t="shared" si="33"/>
        <v>0</v>
      </c>
      <c r="X47" s="201">
        <f t="shared" ref="X47:Y47" si="128">W47</f>
        <v>0</v>
      </c>
      <c r="Y47" s="201">
        <f t="shared" si="128"/>
        <v>0</v>
      </c>
      <c r="Z47" s="201">
        <f>Table1[[#This Row],[Sep-19]]</f>
        <v>0</v>
      </c>
      <c r="AA47" s="201">
        <f>Table1[[#This Row],[Oct-19]]</f>
        <v>0</v>
      </c>
      <c r="AB47" s="201">
        <f>Table1[[#This Row],[Nov-19]]</f>
        <v>0</v>
      </c>
      <c r="AC47" s="201">
        <f>Table1[[#This Row],[Dec-19]]</f>
        <v>0</v>
      </c>
      <c r="AD47" s="201">
        <f>Table1[[#This Row],[Jan-20]]</f>
        <v>0</v>
      </c>
      <c r="AE47" s="206"/>
      <c r="AF47" s="206"/>
      <c r="AG47" s="206"/>
      <c r="AH47" s="228">
        <f t="shared" si="35"/>
        <v>0</v>
      </c>
      <c r="AI47" s="228">
        <f t="shared" si="36"/>
        <v>0</v>
      </c>
      <c r="AJ47" s="228">
        <f t="shared" si="37"/>
        <v>0</v>
      </c>
      <c r="AK47" s="228">
        <f t="shared" si="38"/>
        <v>0</v>
      </c>
      <c r="AL47" s="228">
        <f t="shared" si="39"/>
        <v>0</v>
      </c>
      <c r="AM47" s="228">
        <f t="shared" si="40"/>
        <v>0</v>
      </c>
      <c r="AN47" s="228">
        <f t="shared" si="41"/>
        <v>0</v>
      </c>
      <c r="AO47" s="228">
        <f t="shared" si="42"/>
        <v>0</v>
      </c>
      <c r="AP47" s="228">
        <f t="shared" si="43"/>
        <v>0</v>
      </c>
      <c r="AQ47" s="228">
        <f t="shared" si="44"/>
        <v>0</v>
      </c>
      <c r="AR47" s="228">
        <f t="shared" si="45"/>
        <v>0</v>
      </c>
      <c r="AS47" s="228">
        <f t="shared" si="46"/>
        <v>0</v>
      </c>
      <c r="AT47" s="206"/>
      <c r="AU47" s="206"/>
      <c r="AV47" s="201"/>
      <c r="AW47" s="206"/>
      <c r="AX47" s="206"/>
      <c r="AY47" s="213">
        <f>Table1[[#This Row],[March]]</f>
        <v>0</v>
      </c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</row>
    <row r="48" spans="2:78" x14ac:dyDescent="0.25">
      <c r="B48" s="202"/>
      <c r="C48" s="224">
        <f>Table1[[#This Row],[नाम कर्मचारी]]</f>
        <v>0</v>
      </c>
      <c r="D48" s="206"/>
      <c r="E48" s="206"/>
      <c r="F48" s="207"/>
      <c r="G48" s="206"/>
      <c r="H48" s="206"/>
      <c r="I48" s="206"/>
      <c r="J48" s="206"/>
      <c r="K48" s="206"/>
      <c r="L48" s="206"/>
      <c r="M48" s="206"/>
      <c r="N48" s="206"/>
      <c r="O48" s="227" t="str">
        <f t="shared" si="96"/>
        <v>NO</v>
      </c>
      <c r="P48" s="206"/>
      <c r="Q48" s="209"/>
      <c r="R48" s="206"/>
      <c r="S48" s="201">
        <v>0</v>
      </c>
      <c r="T48" s="201">
        <f t="shared" ref="T48:V48" si="129">S48</f>
        <v>0</v>
      </c>
      <c r="U48" s="201">
        <f t="shared" si="129"/>
        <v>0</v>
      </c>
      <c r="V48" s="201">
        <f t="shared" si="129"/>
        <v>0</v>
      </c>
      <c r="W48" s="201">
        <f t="shared" si="33"/>
        <v>0</v>
      </c>
      <c r="X48" s="201">
        <f t="shared" ref="X48:Y48" si="130">W48</f>
        <v>0</v>
      </c>
      <c r="Y48" s="201">
        <f t="shared" si="130"/>
        <v>0</v>
      </c>
      <c r="Z48" s="201">
        <f>Table1[[#This Row],[Sep-19]]</f>
        <v>0</v>
      </c>
      <c r="AA48" s="201">
        <f>Table1[[#This Row],[Oct-19]]</f>
        <v>0</v>
      </c>
      <c r="AB48" s="201">
        <f>Table1[[#This Row],[Nov-19]]</f>
        <v>0</v>
      </c>
      <c r="AC48" s="201">
        <f>Table1[[#This Row],[Dec-19]]</f>
        <v>0</v>
      </c>
      <c r="AD48" s="201">
        <f>Table1[[#This Row],[Jan-20]]</f>
        <v>0</v>
      </c>
      <c r="AE48" s="206"/>
      <c r="AF48" s="206"/>
      <c r="AG48" s="206"/>
      <c r="AH48" s="228">
        <f t="shared" si="35"/>
        <v>0</v>
      </c>
      <c r="AI48" s="228">
        <f t="shared" si="36"/>
        <v>0</v>
      </c>
      <c r="AJ48" s="228">
        <f t="shared" si="37"/>
        <v>0</v>
      </c>
      <c r="AK48" s="228">
        <f t="shared" si="38"/>
        <v>0</v>
      </c>
      <c r="AL48" s="228">
        <f t="shared" si="39"/>
        <v>0</v>
      </c>
      <c r="AM48" s="228">
        <f t="shared" si="40"/>
        <v>0</v>
      </c>
      <c r="AN48" s="228">
        <f t="shared" si="41"/>
        <v>0</v>
      </c>
      <c r="AO48" s="228">
        <f t="shared" si="42"/>
        <v>0</v>
      </c>
      <c r="AP48" s="228">
        <f t="shared" si="43"/>
        <v>0</v>
      </c>
      <c r="AQ48" s="228">
        <f t="shared" si="44"/>
        <v>0</v>
      </c>
      <c r="AR48" s="228">
        <f t="shared" si="45"/>
        <v>0</v>
      </c>
      <c r="AS48" s="228">
        <f t="shared" si="46"/>
        <v>0</v>
      </c>
      <c r="AT48" s="206"/>
      <c r="AU48" s="206"/>
      <c r="AV48" s="201"/>
      <c r="AW48" s="206"/>
      <c r="AX48" s="206"/>
      <c r="AY48" s="213">
        <f>Table1[[#This Row],[March]]</f>
        <v>0</v>
      </c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</row>
    <row r="49" spans="2:78" x14ac:dyDescent="0.25">
      <c r="B49" s="202"/>
      <c r="C49" s="224">
        <f>Table1[[#This Row],[नाम कर्मचारी]]</f>
        <v>0</v>
      </c>
      <c r="D49" s="206"/>
      <c r="E49" s="206"/>
      <c r="F49" s="207"/>
      <c r="G49" s="206"/>
      <c r="H49" s="206"/>
      <c r="I49" s="206"/>
      <c r="J49" s="206"/>
      <c r="K49" s="206"/>
      <c r="L49" s="206"/>
      <c r="M49" s="206"/>
      <c r="N49" s="206"/>
      <c r="O49" s="227" t="str">
        <f t="shared" si="96"/>
        <v>NO</v>
      </c>
      <c r="P49" s="206"/>
      <c r="Q49" s="209"/>
      <c r="R49" s="206"/>
      <c r="S49" s="201">
        <v>0</v>
      </c>
      <c r="T49" s="201">
        <f t="shared" ref="T49:V49" si="131">S49</f>
        <v>0</v>
      </c>
      <c r="U49" s="201">
        <f t="shared" si="131"/>
        <v>0</v>
      </c>
      <c r="V49" s="201">
        <f t="shared" si="131"/>
        <v>0</v>
      </c>
      <c r="W49" s="201">
        <f t="shared" si="33"/>
        <v>0</v>
      </c>
      <c r="X49" s="201">
        <f t="shared" ref="X49:Y49" si="132">W49</f>
        <v>0</v>
      </c>
      <c r="Y49" s="201">
        <f t="shared" si="132"/>
        <v>0</v>
      </c>
      <c r="Z49" s="201">
        <f>Table1[[#This Row],[Sep-19]]</f>
        <v>0</v>
      </c>
      <c r="AA49" s="201">
        <f>Table1[[#This Row],[Oct-19]]</f>
        <v>0</v>
      </c>
      <c r="AB49" s="201">
        <f>Table1[[#This Row],[Nov-19]]</f>
        <v>0</v>
      </c>
      <c r="AC49" s="201">
        <f>Table1[[#This Row],[Dec-19]]</f>
        <v>0</v>
      </c>
      <c r="AD49" s="201">
        <f>Table1[[#This Row],[Jan-20]]</f>
        <v>0</v>
      </c>
      <c r="AE49" s="206"/>
      <c r="AF49" s="206"/>
      <c r="AG49" s="206"/>
      <c r="AH49" s="228">
        <f t="shared" si="35"/>
        <v>0</v>
      </c>
      <c r="AI49" s="228">
        <f t="shared" si="36"/>
        <v>0</v>
      </c>
      <c r="AJ49" s="228">
        <f t="shared" si="37"/>
        <v>0</v>
      </c>
      <c r="AK49" s="228">
        <f t="shared" si="38"/>
        <v>0</v>
      </c>
      <c r="AL49" s="228">
        <f t="shared" si="39"/>
        <v>0</v>
      </c>
      <c r="AM49" s="228">
        <f t="shared" si="40"/>
        <v>0</v>
      </c>
      <c r="AN49" s="228">
        <f t="shared" si="41"/>
        <v>0</v>
      </c>
      <c r="AO49" s="228">
        <f t="shared" si="42"/>
        <v>0</v>
      </c>
      <c r="AP49" s="228">
        <f t="shared" si="43"/>
        <v>0</v>
      </c>
      <c r="AQ49" s="228">
        <f t="shared" si="44"/>
        <v>0</v>
      </c>
      <c r="AR49" s="228">
        <f t="shared" si="45"/>
        <v>0</v>
      </c>
      <c r="AS49" s="228">
        <f t="shared" si="46"/>
        <v>0</v>
      </c>
      <c r="AT49" s="206"/>
      <c r="AU49" s="206"/>
      <c r="AV49" s="201"/>
      <c r="AW49" s="206"/>
      <c r="AX49" s="206"/>
      <c r="AY49" s="213">
        <f>Table1[[#This Row],[March]]</f>
        <v>0</v>
      </c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</row>
    <row r="50" spans="2:78" x14ac:dyDescent="0.25">
      <c r="B50" s="202"/>
      <c r="C50" s="224">
        <f>Table1[[#This Row],[नाम कर्मचारी]]</f>
        <v>0</v>
      </c>
      <c r="D50" s="206"/>
      <c r="E50" s="206"/>
      <c r="F50" s="207"/>
      <c r="G50" s="206"/>
      <c r="H50" s="206"/>
      <c r="I50" s="206"/>
      <c r="J50" s="206"/>
      <c r="K50" s="206"/>
      <c r="L50" s="206"/>
      <c r="M50" s="206"/>
      <c r="N50" s="206"/>
      <c r="O50" s="227" t="str">
        <f t="shared" si="96"/>
        <v>NO</v>
      </c>
      <c r="P50" s="206"/>
      <c r="Q50" s="209"/>
      <c r="R50" s="206"/>
      <c r="S50" s="201">
        <v>0</v>
      </c>
      <c r="T50" s="201">
        <f t="shared" ref="T50:V50" si="133">S50</f>
        <v>0</v>
      </c>
      <c r="U50" s="201">
        <f t="shared" si="133"/>
        <v>0</v>
      </c>
      <c r="V50" s="201">
        <f t="shared" si="133"/>
        <v>0</v>
      </c>
      <c r="W50" s="201">
        <f t="shared" si="33"/>
        <v>0</v>
      </c>
      <c r="X50" s="201">
        <f t="shared" ref="X50:Y50" si="134">W50</f>
        <v>0</v>
      </c>
      <c r="Y50" s="201">
        <f t="shared" si="134"/>
        <v>0</v>
      </c>
      <c r="Z50" s="201">
        <f>Table1[[#This Row],[Sep-19]]</f>
        <v>0</v>
      </c>
      <c r="AA50" s="201">
        <f>Table1[[#This Row],[Oct-19]]</f>
        <v>0</v>
      </c>
      <c r="AB50" s="201">
        <f>Table1[[#This Row],[Nov-19]]</f>
        <v>0</v>
      </c>
      <c r="AC50" s="201">
        <f>Table1[[#This Row],[Dec-19]]</f>
        <v>0</v>
      </c>
      <c r="AD50" s="201">
        <f>Table1[[#This Row],[Jan-20]]</f>
        <v>0</v>
      </c>
      <c r="AE50" s="206"/>
      <c r="AF50" s="206"/>
      <c r="AG50" s="206"/>
      <c r="AH50" s="228">
        <f t="shared" si="35"/>
        <v>0</v>
      </c>
      <c r="AI50" s="228">
        <f t="shared" si="36"/>
        <v>0</v>
      </c>
      <c r="AJ50" s="228">
        <f t="shared" si="37"/>
        <v>0</v>
      </c>
      <c r="AK50" s="228">
        <f t="shared" si="38"/>
        <v>0</v>
      </c>
      <c r="AL50" s="228">
        <f t="shared" si="39"/>
        <v>0</v>
      </c>
      <c r="AM50" s="228">
        <f t="shared" si="40"/>
        <v>0</v>
      </c>
      <c r="AN50" s="228">
        <f t="shared" si="41"/>
        <v>0</v>
      </c>
      <c r="AO50" s="228">
        <f t="shared" si="42"/>
        <v>0</v>
      </c>
      <c r="AP50" s="228">
        <f t="shared" si="43"/>
        <v>0</v>
      </c>
      <c r="AQ50" s="228">
        <f t="shared" si="44"/>
        <v>0</v>
      </c>
      <c r="AR50" s="228">
        <f t="shared" si="45"/>
        <v>0</v>
      </c>
      <c r="AS50" s="228">
        <f t="shared" si="46"/>
        <v>0</v>
      </c>
      <c r="AT50" s="206"/>
      <c r="AU50" s="206"/>
      <c r="AV50" s="201"/>
      <c r="AW50" s="206"/>
      <c r="AX50" s="206"/>
      <c r="AY50" s="213">
        <f>Table1[[#This Row],[March]]</f>
        <v>0</v>
      </c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</row>
    <row r="51" spans="2:78" x14ac:dyDescent="0.25">
      <c r="B51" s="202"/>
      <c r="C51" s="224">
        <f>Table1[[#This Row],[नाम कर्मचारी]]</f>
        <v>0</v>
      </c>
      <c r="D51" s="206"/>
      <c r="E51" s="206"/>
      <c r="F51" s="207"/>
      <c r="G51" s="206"/>
      <c r="H51" s="206"/>
      <c r="I51" s="206"/>
      <c r="J51" s="206"/>
      <c r="K51" s="206"/>
      <c r="L51" s="206"/>
      <c r="M51" s="206"/>
      <c r="N51" s="206"/>
      <c r="O51" s="227" t="str">
        <f t="shared" si="96"/>
        <v>NO</v>
      </c>
      <c r="P51" s="206"/>
      <c r="Q51" s="209"/>
      <c r="R51" s="206"/>
      <c r="S51" s="201">
        <v>0</v>
      </c>
      <c r="T51" s="201">
        <f t="shared" ref="T51:V51" si="135">S51</f>
        <v>0</v>
      </c>
      <c r="U51" s="201">
        <f t="shared" si="135"/>
        <v>0</v>
      </c>
      <c r="V51" s="201">
        <f t="shared" si="135"/>
        <v>0</v>
      </c>
      <c r="W51" s="201">
        <f t="shared" si="33"/>
        <v>0</v>
      </c>
      <c r="X51" s="201">
        <f t="shared" ref="X51:Y51" si="136">W51</f>
        <v>0</v>
      </c>
      <c r="Y51" s="201">
        <f t="shared" si="136"/>
        <v>0</v>
      </c>
      <c r="Z51" s="201">
        <f>Table1[[#This Row],[Sep-19]]</f>
        <v>0</v>
      </c>
      <c r="AA51" s="201">
        <f>Table1[[#This Row],[Oct-19]]</f>
        <v>0</v>
      </c>
      <c r="AB51" s="201">
        <f>Table1[[#This Row],[Nov-19]]</f>
        <v>0</v>
      </c>
      <c r="AC51" s="201">
        <f>Table1[[#This Row],[Dec-19]]</f>
        <v>0</v>
      </c>
      <c r="AD51" s="201">
        <f>Table1[[#This Row],[Jan-20]]</f>
        <v>0</v>
      </c>
      <c r="AE51" s="206"/>
      <c r="AF51" s="206"/>
      <c r="AG51" s="206"/>
      <c r="AH51" s="228">
        <f t="shared" si="35"/>
        <v>0</v>
      </c>
      <c r="AI51" s="228">
        <f t="shared" si="36"/>
        <v>0</v>
      </c>
      <c r="AJ51" s="228">
        <f t="shared" si="37"/>
        <v>0</v>
      </c>
      <c r="AK51" s="228">
        <f t="shared" si="38"/>
        <v>0</v>
      </c>
      <c r="AL51" s="228">
        <f t="shared" si="39"/>
        <v>0</v>
      </c>
      <c r="AM51" s="228">
        <f t="shared" si="40"/>
        <v>0</v>
      </c>
      <c r="AN51" s="228">
        <f t="shared" si="41"/>
        <v>0</v>
      </c>
      <c r="AO51" s="228">
        <f t="shared" si="42"/>
        <v>0</v>
      </c>
      <c r="AP51" s="228">
        <f t="shared" si="43"/>
        <v>0</v>
      </c>
      <c r="AQ51" s="228">
        <f t="shared" si="44"/>
        <v>0</v>
      </c>
      <c r="AR51" s="228">
        <f t="shared" si="45"/>
        <v>0</v>
      </c>
      <c r="AS51" s="228">
        <f t="shared" si="46"/>
        <v>0</v>
      </c>
      <c r="AT51" s="206"/>
      <c r="AU51" s="206"/>
      <c r="AV51" s="201"/>
      <c r="AW51" s="206"/>
      <c r="AX51" s="206"/>
      <c r="AY51" s="213">
        <f>Table1[[#This Row],[March]]</f>
        <v>0</v>
      </c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</row>
    <row r="52" spans="2:78" x14ac:dyDescent="0.25">
      <c r="B52" s="202"/>
      <c r="C52" s="224">
        <f>Table1[[#This Row],[नाम कर्मचारी]]</f>
        <v>0</v>
      </c>
      <c r="D52" s="206"/>
      <c r="E52" s="206"/>
      <c r="F52" s="207"/>
      <c r="G52" s="206"/>
      <c r="H52" s="206"/>
      <c r="I52" s="206"/>
      <c r="J52" s="206"/>
      <c r="K52" s="206"/>
      <c r="L52" s="206"/>
      <c r="M52" s="206"/>
      <c r="N52" s="206"/>
      <c r="O52" s="227" t="str">
        <f t="shared" si="96"/>
        <v>NO</v>
      </c>
      <c r="P52" s="206"/>
      <c r="Q52" s="209"/>
      <c r="R52" s="206"/>
      <c r="S52" s="201">
        <v>0</v>
      </c>
      <c r="T52" s="201">
        <f t="shared" ref="T52:V52" si="137">S52</f>
        <v>0</v>
      </c>
      <c r="U52" s="201">
        <f t="shared" si="137"/>
        <v>0</v>
      </c>
      <c r="V52" s="201">
        <f t="shared" si="137"/>
        <v>0</v>
      </c>
      <c r="W52" s="201">
        <f t="shared" si="33"/>
        <v>0</v>
      </c>
      <c r="X52" s="201">
        <f t="shared" ref="X52:Y52" si="138">W52</f>
        <v>0</v>
      </c>
      <c r="Y52" s="201">
        <f t="shared" si="138"/>
        <v>0</v>
      </c>
      <c r="Z52" s="201">
        <f>Table1[[#This Row],[Sep-19]]</f>
        <v>0</v>
      </c>
      <c r="AA52" s="201">
        <f>Table1[[#This Row],[Oct-19]]</f>
        <v>0</v>
      </c>
      <c r="AB52" s="201">
        <f>Table1[[#This Row],[Nov-19]]</f>
        <v>0</v>
      </c>
      <c r="AC52" s="201">
        <f>Table1[[#This Row],[Dec-19]]</f>
        <v>0</v>
      </c>
      <c r="AD52" s="201">
        <f>Table1[[#This Row],[Jan-20]]</f>
        <v>0</v>
      </c>
      <c r="AE52" s="206"/>
      <c r="AF52" s="206"/>
      <c r="AG52" s="206"/>
      <c r="AH52" s="228">
        <f t="shared" si="35"/>
        <v>0</v>
      </c>
      <c r="AI52" s="228">
        <f t="shared" si="36"/>
        <v>0</v>
      </c>
      <c r="AJ52" s="228">
        <f t="shared" si="37"/>
        <v>0</v>
      </c>
      <c r="AK52" s="228">
        <f t="shared" si="38"/>
        <v>0</v>
      </c>
      <c r="AL52" s="228">
        <f t="shared" si="39"/>
        <v>0</v>
      </c>
      <c r="AM52" s="228">
        <f t="shared" si="40"/>
        <v>0</v>
      </c>
      <c r="AN52" s="228">
        <f t="shared" si="41"/>
        <v>0</v>
      </c>
      <c r="AO52" s="228">
        <f t="shared" si="42"/>
        <v>0</v>
      </c>
      <c r="AP52" s="228">
        <f t="shared" si="43"/>
        <v>0</v>
      </c>
      <c r="AQ52" s="228">
        <f t="shared" si="44"/>
        <v>0</v>
      </c>
      <c r="AR52" s="228">
        <f t="shared" si="45"/>
        <v>0</v>
      </c>
      <c r="AS52" s="228">
        <f t="shared" si="46"/>
        <v>0</v>
      </c>
      <c r="AT52" s="206"/>
      <c r="AU52" s="206"/>
      <c r="AV52" s="201"/>
      <c r="AW52" s="206"/>
      <c r="AX52" s="206"/>
      <c r="AY52" s="213">
        <f>Table1[[#This Row],[March]]</f>
        <v>0</v>
      </c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</row>
    <row r="53" spans="2:78" x14ac:dyDescent="0.25">
      <c r="B53" s="202"/>
      <c r="C53" s="224">
        <f>Table1[[#This Row],[नाम कर्मचारी]]</f>
        <v>0</v>
      </c>
      <c r="D53" s="206"/>
      <c r="E53" s="206"/>
      <c r="F53" s="207"/>
      <c r="G53" s="206"/>
      <c r="H53" s="206"/>
      <c r="I53" s="206"/>
      <c r="J53" s="206"/>
      <c r="K53" s="206"/>
      <c r="L53" s="206"/>
      <c r="M53" s="206"/>
      <c r="N53" s="206"/>
      <c r="O53" s="227" t="str">
        <f t="shared" si="96"/>
        <v>NO</v>
      </c>
      <c r="P53" s="206"/>
      <c r="Q53" s="209"/>
      <c r="R53" s="206"/>
      <c r="S53" s="201">
        <v>0</v>
      </c>
      <c r="T53" s="201">
        <f t="shared" ref="T53:V53" si="139">S53</f>
        <v>0</v>
      </c>
      <c r="U53" s="201">
        <f t="shared" si="139"/>
        <v>0</v>
      </c>
      <c r="V53" s="201">
        <f t="shared" si="139"/>
        <v>0</v>
      </c>
      <c r="W53" s="201">
        <f t="shared" si="33"/>
        <v>0</v>
      </c>
      <c r="X53" s="201">
        <f t="shared" ref="X53:Y53" si="140">W53</f>
        <v>0</v>
      </c>
      <c r="Y53" s="201">
        <f t="shared" si="140"/>
        <v>0</v>
      </c>
      <c r="Z53" s="201">
        <f>Table1[[#This Row],[Sep-19]]</f>
        <v>0</v>
      </c>
      <c r="AA53" s="201">
        <f>Table1[[#This Row],[Oct-19]]</f>
        <v>0</v>
      </c>
      <c r="AB53" s="201">
        <f>Table1[[#This Row],[Nov-19]]</f>
        <v>0</v>
      </c>
      <c r="AC53" s="201">
        <f>Table1[[#This Row],[Dec-19]]</f>
        <v>0</v>
      </c>
      <c r="AD53" s="201">
        <f>Table1[[#This Row],[Jan-20]]</f>
        <v>0</v>
      </c>
      <c r="AE53" s="206"/>
      <c r="AF53" s="206"/>
      <c r="AG53" s="206"/>
      <c r="AH53" s="228">
        <f t="shared" si="35"/>
        <v>0</v>
      </c>
      <c r="AI53" s="228">
        <f t="shared" si="36"/>
        <v>0</v>
      </c>
      <c r="AJ53" s="228">
        <f t="shared" si="37"/>
        <v>0</v>
      </c>
      <c r="AK53" s="228">
        <f t="shared" si="38"/>
        <v>0</v>
      </c>
      <c r="AL53" s="228">
        <f t="shared" si="39"/>
        <v>0</v>
      </c>
      <c r="AM53" s="228">
        <f t="shared" si="40"/>
        <v>0</v>
      </c>
      <c r="AN53" s="228">
        <f t="shared" si="41"/>
        <v>0</v>
      </c>
      <c r="AO53" s="228">
        <f t="shared" si="42"/>
        <v>0</v>
      </c>
      <c r="AP53" s="228">
        <f t="shared" si="43"/>
        <v>0</v>
      </c>
      <c r="AQ53" s="228">
        <f t="shared" si="44"/>
        <v>0</v>
      </c>
      <c r="AR53" s="228">
        <f t="shared" si="45"/>
        <v>0</v>
      </c>
      <c r="AS53" s="228">
        <f t="shared" si="46"/>
        <v>0</v>
      </c>
      <c r="AT53" s="206"/>
      <c r="AU53" s="206"/>
      <c r="AV53" s="201"/>
      <c r="AW53" s="206"/>
      <c r="AX53" s="206"/>
      <c r="AY53" s="213">
        <f>Table1[[#This Row],[March]]</f>
        <v>0</v>
      </c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</row>
    <row r="54" spans="2:78" x14ac:dyDescent="0.25">
      <c r="B54" s="202"/>
      <c r="C54" s="224">
        <f>Table1[[#This Row],[नाम कर्मचारी]]</f>
        <v>0</v>
      </c>
      <c r="D54" s="206"/>
      <c r="E54" s="206"/>
      <c r="F54" s="207"/>
      <c r="G54" s="206"/>
      <c r="H54" s="206"/>
      <c r="I54" s="206"/>
      <c r="J54" s="206"/>
      <c r="K54" s="206"/>
      <c r="L54" s="206"/>
      <c r="M54" s="206"/>
      <c r="N54" s="206"/>
      <c r="O54" s="227" t="str">
        <f t="shared" si="96"/>
        <v>NO</v>
      </c>
      <c r="P54" s="206"/>
      <c r="Q54" s="209"/>
      <c r="R54" s="206"/>
      <c r="S54" s="201">
        <v>0</v>
      </c>
      <c r="T54" s="201">
        <f t="shared" ref="T54:V54" si="141">S54</f>
        <v>0</v>
      </c>
      <c r="U54" s="201">
        <f t="shared" si="141"/>
        <v>0</v>
      </c>
      <c r="V54" s="201">
        <f t="shared" si="141"/>
        <v>0</v>
      </c>
      <c r="W54" s="201">
        <f t="shared" si="33"/>
        <v>0</v>
      </c>
      <c r="X54" s="201">
        <f t="shared" ref="X54:Y54" si="142">W54</f>
        <v>0</v>
      </c>
      <c r="Y54" s="201">
        <f t="shared" si="142"/>
        <v>0</v>
      </c>
      <c r="Z54" s="201">
        <f>Table1[[#This Row],[Sep-19]]</f>
        <v>0</v>
      </c>
      <c r="AA54" s="201">
        <f>Table1[[#This Row],[Oct-19]]</f>
        <v>0</v>
      </c>
      <c r="AB54" s="201">
        <f>Table1[[#This Row],[Nov-19]]</f>
        <v>0</v>
      </c>
      <c r="AC54" s="201">
        <f>Table1[[#This Row],[Dec-19]]</f>
        <v>0</v>
      </c>
      <c r="AD54" s="201">
        <f>Table1[[#This Row],[Jan-20]]</f>
        <v>0</v>
      </c>
      <c r="AE54" s="206"/>
      <c r="AF54" s="206"/>
      <c r="AG54" s="206"/>
      <c r="AH54" s="228">
        <f t="shared" si="35"/>
        <v>0</v>
      </c>
      <c r="AI54" s="228">
        <f t="shared" si="36"/>
        <v>0</v>
      </c>
      <c r="AJ54" s="228">
        <f t="shared" si="37"/>
        <v>0</v>
      </c>
      <c r="AK54" s="228">
        <f t="shared" si="38"/>
        <v>0</v>
      </c>
      <c r="AL54" s="228">
        <f t="shared" si="39"/>
        <v>0</v>
      </c>
      <c r="AM54" s="228">
        <f t="shared" si="40"/>
        <v>0</v>
      </c>
      <c r="AN54" s="228">
        <f t="shared" si="41"/>
        <v>0</v>
      </c>
      <c r="AO54" s="228">
        <f t="shared" si="42"/>
        <v>0</v>
      </c>
      <c r="AP54" s="228">
        <f t="shared" si="43"/>
        <v>0</v>
      </c>
      <c r="AQ54" s="228">
        <f t="shared" si="44"/>
        <v>0</v>
      </c>
      <c r="AR54" s="228">
        <f t="shared" si="45"/>
        <v>0</v>
      </c>
      <c r="AS54" s="228">
        <f t="shared" si="46"/>
        <v>0</v>
      </c>
      <c r="AT54" s="206"/>
      <c r="AU54" s="206"/>
      <c r="AV54" s="201"/>
      <c r="AW54" s="206"/>
      <c r="AX54" s="206"/>
      <c r="AY54" s="213">
        <f>Table1[[#This Row],[March]]</f>
        <v>0</v>
      </c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</row>
    <row r="55" spans="2:78" x14ac:dyDescent="0.25">
      <c r="B55" s="202"/>
      <c r="C55" s="224">
        <f>Table1[[#This Row],[नाम कर्मचारी]]</f>
        <v>0</v>
      </c>
      <c r="D55" s="206"/>
      <c r="E55" s="206"/>
      <c r="F55" s="207"/>
      <c r="G55" s="206"/>
      <c r="H55" s="206"/>
      <c r="I55" s="206"/>
      <c r="J55" s="206"/>
      <c r="K55" s="206"/>
      <c r="L55" s="206"/>
      <c r="M55" s="206"/>
      <c r="N55" s="206"/>
      <c r="O55" s="227" t="str">
        <f t="shared" si="96"/>
        <v>NO</v>
      </c>
      <c r="P55" s="206"/>
      <c r="Q55" s="209"/>
      <c r="R55" s="206"/>
      <c r="S55" s="201">
        <v>0</v>
      </c>
      <c r="T55" s="201">
        <f t="shared" ref="T55:V55" si="143">S55</f>
        <v>0</v>
      </c>
      <c r="U55" s="201">
        <f t="shared" si="143"/>
        <v>0</v>
      </c>
      <c r="V55" s="201">
        <f t="shared" si="143"/>
        <v>0</v>
      </c>
      <c r="W55" s="201">
        <f t="shared" si="33"/>
        <v>0</v>
      </c>
      <c r="X55" s="201">
        <f t="shared" ref="X55:Y55" si="144">W55</f>
        <v>0</v>
      </c>
      <c r="Y55" s="201">
        <f t="shared" si="144"/>
        <v>0</v>
      </c>
      <c r="Z55" s="201">
        <f>Table1[[#This Row],[Sep-19]]</f>
        <v>0</v>
      </c>
      <c r="AA55" s="201">
        <f>Table1[[#This Row],[Oct-19]]</f>
        <v>0</v>
      </c>
      <c r="AB55" s="201">
        <f>Table1[[#This Row],[Nov-19]]</f>
        <v>0</v>
      </c>
      <c r="AC55" s="201">
        <f>Table1[[#This Row],[Dec-19]]</f>
        <v>0</v>
      </c>
      <c r="AD55" s="201">
        <f>Table1[[#This Row],[Jan-20]]</f>
        <v>0</v>
      </c>
      <c r="AE55" s="206"/>
      <c r="AF55" s="206"/>
      <c r="AG55" s="206"/>
      <c r="AH55" s="228">
        <f t="shared" si="35"/>
        <v>0</v>
      </c>
      <c r="AI55" s="228">
        <f t="shared" si="36"/>
        <v>0</v>
      </c>
      <c r="AJ55" s="228">
        <f t="shared" si="37"/>
        <v>0</v>
      </c>
      <c r="AK55" s="228">
        <f t="shared" si="38"/>
        <v>0</v>
      </c>
      <c r="AL55" s="228">
        <f t="shared" si="39"/>
        <v>0</v>
      </c>
      <c r="AM55" s="228">
        <f t="shared" si="40"/>
        <v>0</v>
      </c>
      <c r="AN55" s="228">
        <f t="shared" si="41"/>
        <v>0</v>
      </c>
      <c r="AO55" s="228">
        <f t="shared" si="42"/>
        <v>0</v>
      </c>
      <c r="AP55" s="228">
        <f t="shared" si="43"/>
        <v>0</v>
      </c>
      <c r="AQ55" s="228">
        <f t="shared" si="44"/>
        <v>0</v>
      </c>
      <c r="AR55" s="228">
        <f t="shared" si="45"/>
        <v>0</v>
      </c>
      <c r="AS55" s="228">
        <f t="shared" si="46"/>
        <v>0</v>
      </c>
      <c r="AT55" s="206"/>
      <c r="AU55" s="206"/>
      <c r="AV55" s="201"/>
      <c r="AW55" s="206"/>
      <c r="AX55" s="206"/>
      <c r="AY55" s="213">
        <f>Table1[[#This Row],[March]]</f>
        <v>0</v>
      </c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</row>
    <row r="56" spans="2:78" x14ac:dyDescent="0.25">
      <c r="B56" s="202"/>
      <c r="C56" s="224">
        <f>Table1[[#This Row],[नाम कर्मचारी]]</f>
        <v>0</v>
      </c>
      <c r="D56" s="206"/>
      <c r="E56" s="206"/>
      <c r="F56" s="207"/>
      <c r="G56" s="206"/>
      <c r="H56" s="206"/>
      <c r="I56" s="206"/>
      <c r="J56" s="206"/>
      <c r="K56" s="206"/>
      <c r="L56" s="206"/>
      <c r="M56" s="206"/>
      <c r="N56" s="206"/>
      <c r="O56" s="227" t="str">
        <f t="shared" si="96"/>
        <v>NO</v>
      </c>
      <c r="P56" s="206"/>
      <c r="Q56" s="209"/>
      <c r="R56" s="206"/>
      <c r="S56" s="201">
        <v>0</v>
      </c>
      <c r="T56" s="201">
        <f t="shared" ref="T56:V56" si="145">S56</f>
        <v>0</v>
      </c>
      <c r="U56" s="201">
        <f t="shared" si="145"/>
        <v>0</v>
      </c>
      <c r="V56" s="201">
        <f t="shared" si="145"/>
        <v>0</v>
      </c>
      <c r="W56" s="201">
        <f t="shared" si="33"/>
        <v>0</v>
      </c>
      <c r="X56" s="201">
        <f t="shared" ref="X56:Y56" si="146">W56</f>
        <v>0</v>
      </c>
      <c r="Y56" s="201">
        <f t="shared" si="146"/>
        <v>0</v>
      </c>
      <c r="Z56" s="201">
        <f>Table1[[#This Row],[Sep-19]]</f>
        <v>0</v>
      </c>
      <c r="AA56" s="201">
        <f>Table1[[#This Row],[Oct-19]]</f>
        <v>0</v>
      </c>
      <c r="AB56" s="201">
        <f>Table1[[#This Row],[Nov-19]]</f>
        <v>0</v>
      </c>
      <c r="AC56" s="201">
        <f>Table1[[#This Row],[Dec-19]]</f>
        <v>0</v>
      </c>
      <c r="AD56" s="201">
        <f>Table1[[#This Row],[Jan-20]]</f>
        <v>0</v>
      </c>
      <c r="AE56" s="206"/>
      <c r="AF56" s="206"/>
      <c r="AG56" s="206"/>
      <c r="AH56" s="228">
        <f t="shared" si="35"/>
        <v>0</v>
      </c>
      <c r="AI56" s="228">
        <f t="shared" si="36"/>
        <v>0</v>
      </c>
      <c r="AJ56" s="228">
        <f t="shared" si="37"/>
        <v>0</v>
      </c>
      <c r="AK56" s="228">
        <f t="shared" si="38"/>
        <v>0</v>
      </c>
      <c r="AL56" s="228">
        <f t="shared" si="39"/>
        <v>0</v>
      </c>
      <c r="AM56" s="228">
        <f t="shared" si="40"/>
        <v>0</v>
      </c>
      <c r="AN56" s="228">
        <f t="shared" si="41"/>
        <v>0</v>
      </c>
      <c r="AO56" s="228">
        <f t="shared" si="42"/>
        <v>0</v>
      </c>
      <c r="AP56" s="228">
        <f t="shared" si="43"/>
        <v>0</v>
      </c>
      <c r="AQ56" s="228">
        <f t="shared" si="44"/>
        <v>0</v>
      </c>
      <c r="AR56" s="228">
        <f t="shared" si="45"/>
        <v>0</v>
      </c>
      <c r="AS56" s="228">
        <f t="shared" si="46"/>
        <v>0</v>
      </c>
      <c r="AT56" s="206"/>
      <c r="AU56" s="206"/>
      <c r="AV56" s="201"/>
      <c r="AW56" s="206"/>
      <c r="AX56" s="206"/>
      <c r="AY56" s="213">
        <f>Table1[[#This Row],[March]]</f>
        <v>0</v>
      </c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</row>
    <row r="57" spans="2:78" x14ac:dyDescent="0.25">
      <c r="B57" s="202"/>
      <c r="C57" s="224">
        <f>Table1[[#This Row],[नाम कर्मचारी]]</f>
        <v>0</v>
      </c>
      <c r="D57" s="206"/>
      <c r="E57" s="206"/>
      <c r="F57" s="207"/>
      <c r="G57" s="206"/>
      <c r="H57" s="206"/>
      <c r="I57" s="206"/>
      <c r="J57" s="206"/>
      <c r="K57" s="206"/>
      <c r="L57" s="206"/>
      <c r="M57" s="206"/>
      <c r="N57" s="206"/>
      <c r="O57" s="227" t="str">
        <f t="shared" si="96"/>
        <v>NO</v>
      </c>
      <c r="P57" s="206"/>
      <c r="Q57" s="209"/>
      <c r="R57" s="206"/>
      <c r="S57" s="201">
        <v>0</v>
      </c>
      <c r="T57" s="201">
        <f t="shared" ref="T57:V57" si="147">S57</f>
        <v>0</v>
      </c>
      <c r="U57" s="201">
        <f t="shared" si="147"/>
        <v>0</v>
      </c>
      <c r="V57" s="201">
        <f t="shared" si="147"/>
        <v>0</v>
      </c>
      <c r="W57" s="201">
        <f t="shared" si="33"/>
        <v>0</v>
      </c>
      <c r="X57" s="201">
        <f t="shared" ref="X57:Y57" si="148">W57</f>
        <v>0</v>
      </c>
      <c r="Y57" s="201">
        <f t="shared" si="148"/>
        <v>0</v>
      </c>
      <c r="Z57" s="201">
        <f>Table1[[#This Row],[Sep-19]]</f>
        <v>0</v>
      </c>
      <c r="AA57" s="201">
        <f>Table1[[#This Row],[Oct-19]]</f>
        <v>0</v>
      </c>
      <c r="AB57" s="201">
        <f>Table1[[#This Row],[Nov-19]]</f>
        <v>0</v>
      </c>
      <c r="AC57" s="201">
        <f>Table1[[#This Row],[Dec-19]]</f>
        <v>0</v>
      </c>
      <c r="AD57" s="201">
        <f>Table1[[#This Row],[Jan-20]]</f>
        <v>0</v>
      </c>
      <c r="AE57" s="206"/>
      <c r="AF57" s="206"/>
      <c r="AG57" s="206"/>
      <c r="AH57" s="228">
        <f t="shared" si="35"/>
        <v>0</v>
      </c>
      <c r="AI57" s="228">
        <f t="shared" si="36"/>
        <v>0</v>
      </c>
      <c r="AJ57" s="228">
        <f t="shared" si="37"/>
        <v>0</v>
      </c>
      <c r="AK57" s="228">
        <f t="shared" si="38"/>
        <v>0</v>
      </c>
      <c r="AL57" s="228">
        <f t="shared" si="39"/>
        <v>0</v>
      </c>
      <c r="AM57" s="228">
        <f t="shared" si="40"/>
        <v>0</v>
      </c>
      <c r="AN57" s="228">
        <f t="shared" si="41"/>
        <v>0</v>
      </c>
      <c r="AO57" s="228">
        <f t="shared" si="42"/>
        <v>0</v>
      </c>
      <c r="AP57" s="228">
        <f t="shared" si="43"/>
        <v>0</v>
      </c>
      <c r="AQ57" s="228">
        <f t="shared" si="44"/>
        <v>0</v>
      </c>
      <c r="AR57" s="228">
        <f t="shared" si="45"/>
        <v>0</v>
      </c>
      <c r="AS57" s="228">
        <f t="shared" si="46"/>
        <v>0</v>
      </c>
      <c r="AT57" s="206"/>
      <c r="AU57" s="206"/>
      <c r="AV57" s="201"/>
      <c r="AW57" s="206"/>
      <c r="AX57" s="206"/>
      <c r="AY57" s="213">
        <f>Table1[[#This Row],[March]]</f>
        <v>0</v>
      </c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</row>
    <row r="58" spans="2:78" x14ac:dyDescent="0.25">
      <c r="B58" s="202"/>
      <c r="C58" s="224">
        <f>Table1[[#This Row],[नाम कर्मचारी]]</f>
        <v>0</v>
      </c>
      <c r="D58" s="206"/>
      <c r="E58" s="206"/>
      <c r="F58" s="207"/>
      <c r="G58" s="206"/>
      <c r="H58" s="206"/>
      <c r="I58" s="206"/>
      <c r="J58" s="206"/>
      <c r="K58" s="206"/>
      <c r="L58" s="206"/>
      <c r="M58" s="206"/>
      <c r="N58" s="206"/>
      <c r="O58" s="227" t="str">
        <f t="shared" si="96"/>
        <v>NO</v>
      </c>
      <c r="P58" s="206"/>
      <c r="Q58" s="209"/>
      <c r="R58" s="206"/>
      <c r="S58" s="201">
        <v>0</v>
      </c>
      <c r="T58" s="201">
        <f t="shared" ref="T58:V58" si="149">S58</f>
        <v>0</v>
      </c>
      <c r="U58" s="201">
        <f t="shared" si="149"/>
        <v>0</v>
      </c>
      <c r="V58" s="201">
        <f t="shared" si="149"/>
        <v>0</v>
      </c>
      <c r="W58" s="201">
        <f t="shared" si="33"/>
        <v>0</v>
      </c>
      <c r="X58" s="201">
        <f t="shared" ref="X58:Y58" si="150">W58</f>
        <v>0</v>
      </c>
      <c r="Y58" s="201">
        <f t="shared" si="150"/>
        <v>0</v>
      </c>
      <c r="Z58" s="201">
        <f>Table1[[#This Row],[Sep-19]]</f>
        <v>0</v>
      </c>
      <c r="AA58" s="201">
        <f>Table1[[#This Row],[Oct-19]]</f>
        <v>0</v>
      </c>
      <c r="AB58" s="201">
        <f>Table1[[#This Row],[Nov-19]]</f>
        <v>0</v>
      </c>
      <c r="AC58" s="201">
        <f>Table1[[#This Row],[Dec-19]]</f>
        <v>0</v>
      </c>
      <c r="AD58" s="201">
        <f>Table1[[#This Row],[Jan-20]]</f>
        <v>0</v>
      </c>
      <c r="AE58" s="206"/>
      <c r="AF58" s="206"/>
      <c r="AG58" s="206"/>
      <c r="AH58" s="228">
        <f t="shared" si="35"/>
        <v>0</v>
      </c>
      <c r="AI58" s="228">
        <f t="shared" si="36"/>
        <v>0</v>
      </c>
      <c r="AJ58" s="228">
        <f t="shared" si="37"/>
        <v>0</v>
      </c>
      <c r="AK58" s="228">
        <f t="shared" si="38"/>
        <v>0</v>
      </c>
      <c r="AL58" s="228">
        <f t="shared" si="39"/>
        <v>0</v>
      </c>
      <c r="AM58" s="228">
        <f t="shared" si="40"/>
        <v>0</v>
      </c>
      <c r="AN58" s="228">
        <f t="shared" si="41"/>
        <v>0</v>
      </c>
      <c r="AO58" s="228">
        <f t="shared" si="42"/>
        <v>0</v>
      </c>
      <c r="AP58" s="228">
        <f t="shared" si="43"/>
        <v>0</v>
      </c>
      <c r="AQ58" s="228">
        <f t="shared" si="44"/>
        <v>0</v>
      </c>
      <c r="AR58" s="228">
        <f t="shared" si="45"/>
        <v>0</v>
      </c>
      <c r="AS58" s="228">
        <f t="shared" si="46"/>
        <v>0</v>
      </c>
      <c r="AT58" s="206"/>
      <c r="AU58" s="206"/>
      <c r="AV58" s="201"/>
      <c r="AW58" s="206"/>
      <c r="AX58" s="206"/>
      <c r="AY58" s="213">
        <f>Table1[[#This Row],[March]]</f>
        <v>0</v>
      </c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</row>
    <row r="59" spans="2:78" x14ac:dyDescent="0.25">
      <c r="B59" s="202"/>
      <c r="C59" s="224">
        <f>Table1[[#This Row],[नाम कर्मचारी]]</f>
        <v>0</v>
      </c>
      <c r="D59" s="206"/>
      <c r="E59" s="206"/>
      <c r="F59" s="207"/>
      <c r="G59" s="206"/>
      <c r="H59" s="206"/>
      <c r="I59" s="206"/>
      <c r="J59" s="206"/>
      <c r="K59" s="206"/>
      <c r="L59" s="206"/>
      <c r="M59" s="206"/>
      <c r="N59" s="206"/>
      <c r="O59" s="227" t="str">
        <f t="shared" si="96"/>
        <v>NO</v>
      </c>
      <c r="P59" s="206"/>
      <c r="Q59" s="209"/>
      <c r="R59" s="206"/>
      <c r="S59" s="201">
        <v>0</v>
      </c>
      <c r="T59" s="201">
        <f t="shared" ref="T59:V59" si="151">S59</f>
        <v>0</v>
      </c>
      <c r="U59" s="201">
        <f t="shared" si="151"/>
        <v>0</v>
      </c>
      <c r="V59" s="201">
        <f t="shared" si="151"/>
        <v>0</v>
      </c>
      <c r="W59" s="201">
        <f t="shared" si="33"/>
        <v>0</v>
      </c>
      <c r="X59" s="201">
        <f t="shared" ref="X59:Y59" si="152">W59</f>
        <v>0</v>
      </c>
      <c r="Y59" s="201">
        <f t="shared" si="152"/>
        <v>0</v>
      </c>
      <c r="Z59" s="201">
        <f>Table1[[#This Row],[Sep-19]]</f>
        <v>0</v>
      </c>
      <c r="AA59" s="201">
        <f>Table1[[#This Row],[Oct-19]]</f>
        <v>0</v>
      </c>
      <c r="AB59" s="201">
        <f>Table1[[#This Row],[Nov-19]]</f>
        <v>0</v>
      </c>
      <c r="AC59" s="201">
        <f>Table1[[#This Row],[Dec-19]]</f>
        <v>0</v>
      </c>
      <c r="AD59" s="201">
        <f>Table1[[#This Row],[Jan-20]]</f>
        <v>0</v>
      </c>
      <c r="AE59" s="206"/>
      <c r="AF59" s="206"/>
      <c r="AG59" s="206"/>
      <c r="AH59" s="228">
        <f t="shared" si="35"/>
        <v>0</v>
      </c>
      <c r="AI59" s="228">
        <f t="shared" si="36"/>
        <v>0</v>
      </c>
      <c r="AJ59" s="228">
        <f t="shared" si="37"/>
        <v>0</v>
      </c>
      <c r="AK59" s="228">
        <f t="shared" si="38"/>
        <v>0</v>
      </c>
      <c r="AL59" s="228">
        <f t="shared" si="39"/>
        <v>0</v>
      </c>
      <c r="AM59" s="228">
        <f t="shared" si="40"/>
        <v>0</v>
      </c>
      <c r="AN59" s="228">
        <f t="shared" si="41"/>
        <v>0</v>
      </c>
      <c r="AO59" s="228">
        <f t="shared" si="42"/>
        <v>0</v>
      </c>
      <c r="AP59" s="228">
        <f t="shared" si="43"/>
        <v>0</v>
      </c>
      <c r="AQ59" s="228">
        <f t="shared" si="44"/>
        <v>0</v>
      </c>
      <c r="AR59" s="228">
        <f t="shared" si="45"/>
        <v>0</v>
      </c>
      <c r="AS59" s="228">
        <f t="shared" si="46"/>
        <v>0</v>
      </c>
      <c r="AT59" s="206"/>
      <c r="AU59" s="206"/>
      <c r="AV59" s="201"/>
      <c r="AW59" s="206"/>
      <c r="AX59" s="206"/>
      <c r="AY59" s="213">
        <f>Table1[[#This Row],[March]]</f>
        <v>0</v>
      </c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</row>
    <row r="60" spans="2:78" x14ac:dyDescent="0.25">
      <c r="B60" s="202"/>
      <c r="C60" s="224">
        <f>Table1[[#This Row],[नाम कर्मचारी]]</f>
        <v>0</v>
      </c>
      <c r="D60" s="206"/>
      <c r="E60" s="206"/>
      <c r="F60" s="207"/>
      <c r="G60" s="206"/>
      <c r="H60" s="206"/>
      <c r="I60" s="206"/>
      <c r="J60" s="206"/>
      <c r="K60" s="206"/>
      <c r="L60" s="206"/>
      <c r="M60" s="206"/>
      <c r="N60" s="206"/>
      <c r="O60" s="227" t="str">
        <f t="shared" si="96"/>
        <v>NO</v>
      </c>
      <c r="P60" s="206"/>
      <c r="Q60" s="209"/>
      <c r="R60" s="206"/>
      <c r="S60" s="201">
        <v>0</v>
      </c>
      <c r="T60" s="201">
        <f t="shared" ref="T60:V60" si="153">S60</f>
        <v>0</v>
      </c>
      <c r="U60" s="201">
        <f t="shared" si="153"/>
        <v>0</v>
      </c>
      <c r="V60" s="201">
        <f t="shared" si="153"/>
        <v>0</v>
      </c>
      <c r="W60" s="201">
        <f t="shared" si="33"/>
        <v>0</v>
      </c>
      <c r="X60" s="201">
        <f t="shared" ref="X60:Y60" si="154">W60</f>
        <v>0</v>
      </c>
      <c r="Y60" s="201">
        <f t="shared" si="154"/>
        <v>0</v>
      </c>
      <c r="Z60" s="201">
        <f>Table1[[#This Row],[Sep-19]]</f>
        <v>0</v>
      </c>
      <c r="AA60" s="201">
        <f>Table1[[#This Row],[Oct-19]]</f>
        <v>0</v>
      </c>
      <c r="AB60" s="201">
        <f>Table1[[#This Row],[Nov-19]]</f>
        <v>0</v>
      </c>
      <c r="AC60" s="201">
        <f>Table1[[#This Row],[Dec-19]]</f>
        <v>0</v>
      </c>
      <c r="AD60" s="201">
        <f>Table1[[#This Row],[Jan-20]]</f>
        <v>0</v>
      </c>
      <c r="AE60" s="206"/>
      <c r="AF60" s="206"/>
      <c r="AG60" s="206"/>
      <c r="AH60" s="228">
        <f t="shared" si="35"/>
        <v>0</v>
      </c>
      <c r="AI60" s="228">
        <f t="shared" si="36"/>
        <v>0</v>
      </c>
      <c r="AJ60" s="228">
        <f t="shared" si="37"/>
        <v>0</v>
      </c>
      <c r="AK60" s="228">
        <f t="shared" si="38"/>
        <v>0</v>
      </c>
      <c r="AL60" s="228">
        <f t="shared" si="39"/>
        <v>0</v>
      </c>
      <c r="AM60" s="228">
        <f t="shared" si="40"/>
        <v>0</v>
      </c>
      <c r="AN60" s="228">
        <f t="shared" si="41"/>
        <v>0</v>
      </c>
      <c r="AO60" s="228">
        <f t="shared" si="42"/>
        <v>0</v>
      </c>
      <c r="AP60" s="228">
        <f t="shared" si="43"/>
        <v>0</v>
      </c>
      <c r="AQ60" s="228">
        <f t="shared" si="44"/>
        <v>0</v>
      </c>
      <c r="AR60" s="228">
        <f t="shared" si="45"/>
        <v>0</v>
      </c>
      <c r="AS60" s="228">
        <f t="shared" si="46"/>
        <v>0</v>
      </c>
      <c r="AT60" s="206"/>
      <c r="AU60" s="206"/>
      <c r="AV60" s="201"/>
      <c r="AW60" s="206"/>
      <c r="AX60" s="206"/>
      <c r="AY60" s="213">
        <f>Table1[[#This Row],[March]]</f>
        <v>0</v>
      </c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</row>
    <row r="61" spans="2:78" x14ac:dyDescent="0.25">
      <c r="B61" s="202"/>
      <c r="C61" s="224">
        <f>Table1[[#This Row],[नाम कर्मचारी]]</f>
        <v>0</v>
      </c>
      <c r="D61" s="206"/>
      <c r="E61" s="206"/>
      <c r="F61" s="207"/>
      <c r="G61" s="206"/>
      <c r="H61" s="206"/>
      <c r="I61" s="206"/>
      <c r="J61" s="206"/>
      <c r="K61" s="206"/>
      <c r="L61" s="206"/>
      <c r="M61" s="206"/>
      <c r="N61" s="206"/>
      <c r="O61" s="227" t="str">
        <f t="shared" si="96"/>
        <v>NO</v>
      </c>
      <c r="P61" s="206"/>
      <c r="Q61" s="209"/>
      <c r="R61" s="206"/>
      <c r="S61" s="201">
        <v>0</v>
      </c>
      <c r="T61" s="201">
        <f t="shared" ref="T61:V61" si="155">S61</f>
        <v>0</v>
      </c>
      <c r="U61" s="201">
        <f t="shared" si="155"/>
        <v>0</v>
      </c>
      <c r="V61" s="201">
        <f t="shared" si="155"/>
        <v>0</v>
      </c>
      <c r="W61" s="201">
        <f t="shared" si="33"/>
        <v>0</v>
      </c>
      <c r="X61" s="201">
        <f t="shared" ref="X61:Y61" si="156">W61</f>
        <v>0</v>
      </c>
      <c r="Y61" s="201">
        <f t="shared" si="156"/>
        <v>0</v>
      </c>
      <c r="Z61" s="201">
        <f>Table1[[#This Row],[Sep-19]]</f>
        <v>0</v>
      </c>
      <c r="AA61" s="201">
        <f>Table1[[#This Row],[Oct-19]]</f>
        <v>0</v>
      </c>
      <c r="AB61" s="201">
        <f>Table1[[#This Row],[Nov-19]]</f>
        <v>0</v>
      </c>
      <c r="AC61" s="201">
        <f>Table1[[#This Row],[Dec-19]]</f>
        <v>0</v>
      </c>
      <c r="AD61" s="201">
        <f>Table1[[#This Row],[Jan-20]]</f>
        <v>0</v>
      </c>
      <c r="AE61" s="206"/>
      <c r="AF61" s="206"/>
      <c r="AG61" s="206"/>
      <c r="AH61" s="228">
        <f t="shared" si="35"/>
        <v>0</v>
      </c>
      <c r="AI61" s="228">
        <f t="shared" si="36"/>
        <v>0</v>
      </c>
      <c r="AJ61" s="228">
        <f t="shared" si="37"/>
        <v>0</v>
      </c>
      <c r="AK61" s="228">
        <f t="shared" si="38"/>
        <v>0</v>
      </c>
      <c r="AL61" s="228">
        <f t="shared" si="39"/>
        <v>0</v>
      </c>
      <c r="AM61" s="228">
        <f t="shared" si="40"/>
        <v>0</v>
      </c>
      <c r="AN61" s="228">
        <f t="shared" si="41"/>
        <v>0</v>
      </c>
      <c r="AO61" s="228">
        <f t="shared" si="42"/>
        <v>0</v>
      </c>
      <c r="AP61" s="228">
        <f t="shared" si="43"/>
        <v>0</v>
      </c>
      <c r="AQ61" s="228">
        <f t="shared" si="44"/>
        <v>0</v>
      </c>
      <c r="AR61" s="228">
        <f t="shared" si="45"/>
        <v>0</v>
      </c>
      <c r="AS61" s="228">
        <f t="shared" si="46"/>
        <v>0</v>
      </c>
      <c r="AT61" s="206"/>
      <c r="AU61" s="206"/>
      <c r="AV61" s="201"/>
      <c r="AW61" s="206"/>
      <c r="AX61" s="206"/>
      <c r="AY61" s="213">
        <f>Table1[[#This Row],[March]]</f>
        <v>0</v>
      </c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</row>
    <row r="62" spans="2:78" x14ac:dyDescent="0.25">
      <c r="B62" s="202"/>
      <c r="C62" s="224">
        <f>Table1[[#This Row],[नाम कर्मचारी]]</f>
        <v>0</v>
      </c>
      <c r="D62" s="206"/>
      <c r="E62" s="206"/>
      <c r="F62" s="207"/>
      <c r="G62" s="206"/>
      <c r="H62" s="206"/>
      <c r="I62" s="206"/>
      <c r="J62" s="206"/>
      <c r="K62" s="206"/>
      <c r="L62" s="206"/>
      <c r="M62" s="206"/>
      <c r="N62" s="206"/>
      <c r="O62" s="227" t="str">
        <f t="shared" si="96"/>
        <v>NO</v>
      </c>
      <c r="P62" s="206"/>
      <c r="Q62" s="209"/>
      <c r="R62" s="206"/>
      <c r="S62" s="201">
        <v>0</v>
      </c>
      <c r="T62" s="201">
        <f t="shared" ref="T62:V62" si="157">S62</f>
        <v>0</v>
      </c>
      <c r="U62" s="201">
        <f t="shared" si="157"/>
        <v>0</v>
      </c>
      <c r="V62" s="201">
        <f t="shared" si="157"/>
        <v>0</v>
      </c>
      <c r="W62" s="201">
        <f t="shared" si="33"/>
        <v>0</v>
      </c>
      <c r="X62" s="201">
        <f t="shared" ref="X62:Y62" si="158">W62</f>
        <v>0</v>
      </c>
      <c r="Y62" s="201">
        <f t="shared" si="158"/>
        <v>0</v>
      </c>
      <c r="Z62" s="201">
        <f>Table1[[#This Row],[Sep-19]]</f>
        <v>0</v>
      </c>
      <c r="AA62" s="201">
        <f>Table1[[#This Row],[Oct-19]]</f>
        <v>0</v>
      </c>
      <c r="AB62" s="201">
        <f>Table1[[#This Row],[Nov-19]]</f>
        <v>0</v>
      </c>
      <c r="AC62" s="201">
        <f>Table1[[#This Row],[Dec-19]]</f>
        <v>0</v>
      </c>
      <c r="AD62" s="201">
        <f>Table1[[#This Row],[Jan-20]]</f>
        <v>0</v>
      </c>
      <c r="AE62" s="206"/>
      <c r="AF62" s="206"/>
      <c r="AG62" s="206"/>
      <c r="AH62" s="228">
        <f t="shared" si="35"/>
        <v>0</v>
      </c>
      <c r="AI62" s="228">
        <f t="shared" si="36"/>
        <v>0</v>
      </c>
      <c r="AJ62" s="228">
        <f t="shared" si="37"/>
        <v>0</v>
      </c>
      <c r="AK62" s="228">
        <f t="shared" si="38"/>
        <v>0</v>
      </c>
      <c r="AL62" s="228">
        <f t="shared" si="39"/>
        <v>0</v>
      </c>
      <c r="AM62" s="228">
        <f t="shared" si="40"/>
        <v>0</v>
      </c>
      <c r="AN62" s="228">
        <f t="shared" si="41"/>
        <v>0</v>
      </c>
      <c r="AO62" s="228">
        <f t="shared" si="42"/>
        <v>0</v>
      </c>
      <c r="AP62" s="228">
        <f t="shared" si="43"/>
        <v>0</v>
      </c>
      <c r="AQ62" s="228">
        <f t="shared" si="44"/>
        <v>0</v>
      </c>
      <c r="AR62" s="228">
        <f t="shared" si="45"/>
        <v>0</v>
      </c>
      <c r="AS62" s="228">
        <f t="shared" si="46"/>
        <v>0</v>
      </c>
      <c r="AT62" s="206"/>
      <c r="AU62" s="206"/>
      <c r="AV62" s="201"/>
      <c r="AW62" s="206"/>
      <c r="AX62" s="206"/>
      <c r="AY62" s="213">
        <f>Table1[[#This Row],[March]]</f>
        <v>0</v>
      </c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</row>
    <row r="63" spans="2:78" x14ac:dyDescent="0.25">
      <c r="B63" s="202"/>
      <c r="C63" s="224">
        <f>Table1[[#This Row],[नाम कर्मचारी]]</f>
        <v>0</v>
      </c>
      <c r="D63" s="206"/>
      <c r="E63" s="206"/>
      <c r="F63" s="207"/>
      <c r="G63" s="206"/>
      <c r="H63" s="206"/>
      <c r="I63" s="206"/>
      <c r="J63" s="206"/>
      <c r="K63" s="206"/>
      <c r="L63" s="206"/>
      <c r="M63" s="206"/>
      <c r="N63" s="206"/>
      <c r="O63" s="227" t="str">
        <f t="shared" si="96"/>
        <v>NO</v>
      </c>
      <c r="P63" s="206"/>
      <c r="Q63" s="209"/>
      <c r="R63" s="206"/>
      <c r="S63" s="201">
        <v>0</v>
      </c>
      <c r="T63" s="201">
        <f t="shared" ref="T63:V63" si="159">S63</f>
        <v>0</v>
      </c>
      <c r="U63" s="201">
        <f t="shared" si="159"/>
        <v>0</v>
      </c>
      <c r="V63" s="201">
        <f t="shared" si="159"/>
        <v>0</v>
      </c>
      <c r="W63" s="201">
        <f t="shared" si="33"/>
        <v>0</v>
      </c>
      <c r="X63" s="201">
        <f t="shared" ref="X63:Y63" si="160">W63</f>
        <v>0</v>
      </c>
      <c r="Y63" s="201">
        <f t="shared" si="160"/>
        <v>0</v>
      </c>
      <c r="Z63" s="201">
        <f>Table1[[#This Row],[Sep-19]]</f>
        <v>0</v>
      </c>
      <c r="AA63" s="201">
        <f>Table1[[#This Row],[Oct-19]]</f>
        <v>0</v>
      </c>
      <c r="AB63" s="201">
        <f>Table1[[#This Row],[Nov-19]]</f>
        <v>0</v>
      </c>
      <c r="AC63" s="201">
        <f>Table1[[#This Row],[Dec-19]]</f>
        <v>0</v>
      </c>
      <c r="AD63" s="201">
        <f>Table1[[#This Row],[Jan-20]]</f>
        <v>0</v>
      </c>
      <c r="AE63" s="206"/>
      <c r="AF63" s="206"/>
      <c r="AG63" s="206"/>
      <c r="AH63" s="228">
        <f t="shared" si="35"/>
        <v>0</v>
      </c>
      <c r="AI63" s="228">
        <f t="shared" si="36"/>
        <v>0</v>
      </c>
      <c r="AJ63" s="228">
        <f t="shared" si="37"/>
        <v>0</v>
      </c>
      <c r="AK63" s="228">
        <f t="shared" si="38"/>
        <v>0</v>
      </c>
      <c r="AL63" s="228">
        <f t="shared" si="39"/>
        <v>0</v>
      </c>
      <c r="AM63" s="228">
        <f t="shared" si="40"/>
        <v>0</v>
      </c>
      <c r="AN63" s="228">
        <f t="shared" si="41"/>
        <v>0</v>
      </c>
      <c r="AO63" s="228">
        <f t="shared" si="42"/>
        <v>0</v>
      </c>
      <c r="AP63" s="228">
        <f t="shared" si="43"/>
        <v>0</v>
      </c>
      <c r="AQ63" s="228">
        <f t="shared" si="44"/>
        <v>0</v>
      </c>
      <c r="AR63" s="228">
        <f t="shared" si="45"/>
        <v>0</v>
      </c>
      <c r="AS63" s="228">
        <f t="shared" si="46"/>
        <v>0</v>
      </c>
      <c r="AT63" s="206"/>
      <c r="AU63" s="206"/>
      <c r="AV63" s="201"/>
      <c r="AW63" s="206"/>
      <c r="AX63" s="206"/>
      <c r="AY63" s="213">
        <f>Table1[[#This Row],[March]]</f>
        <v>0</v>
      </c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</row>
    <row r="64" spans="2:78" x14ac:dyDescent="0.25">
      <c r="B64" s="202"/>
      <c r="C64" s="224">
        <f>Table1[[#This Row],[नाम कर्मचारी]]</f>
        <v>0</v>
      </c>
      <c r="D64" s="206"/>
      <c r="E64" s="206"/>
      <c r="F64" s="207"/>
      <c r="G64" s="206"/>
      <c r="H64" s="206"/>
      <c r="I64" s="206"/>
      <c r="J64" s="206"/>
      <c r="K64" s="206"/>
      <c r="L64" s="206"/>
      <c r="M64" s="206"/>
      <c r="N64" s="206"/>
      <c r="O64" s="227" t="str">
        <f t="shared" ref="O64:O69" si="161">IF(P64&gt;0,"YES","NO")</f>
        <v>NO</v>
      </c>
      <c r="P64" s="206"/>
      <c r="Q64" s="209"/>
      <c r="R64" s="206"/>
      <c r="S64" s="201">
        <v>0</v>
      </c>
      <c r="T64" s="201">
        <f t="shared" ref="T64:V64" si="162">S64</f>
        <v>0</v>
      </c>
      <c r="U64" s="201">
        <f t="shared" si="162"/>
        <v>0</v>
      </c>
      <c r="V64" s="201">
        <f t="shared" si="162"/>
        <v>0</v>
      </c>
      <c r="W64" s="201">
        <f t="shared" si="33"/>
        <v>0</v>
      </c>
      <c r="X64" s="201">
        <f t="shared" ref="X64:Y64" si="163">W64</f>
        <v>0</v>
      </c>
      <c r="Y64" s="201">
        <f t="shared" si="163"/>
        <v>0</v>
      </c>
      <c r="Z64" s="201">
        <f>Table1[[#This Row],[Sep-19]]</f>
        <v>0</v>
      </c>
      <c r="AA64" s="201">
        <f>Table1[[#This Row],[Oct-19]]</f>
        <v>0</v>
      </c>
      <c r="AB64" s="201">
        <f>Table1[[#This Row],[Nov-19]]</f>
        <v>0</v>
      </c>
      <c r="AC64" s="201">
        <f>Table1[[#This Row],[Dec-19]]</f>
        <v>0</v>
      </c>
      <c r="AD64" s="201">
        <f>Table1[[#This Row],[Jan-20]]</f>
        <v>0</v>
      </c>
      <c r="AE64" s="206"/>
      <c r="AF64" s="206"/>
      <c r="AG64" s="206"/>
      <c r="AH64" s="228">
        <f t="shared" si="35"/>
        <v>0</v>
      </c>
      <c r="AI64" s="228">
        <f t="shared" si="36"/>
        <v>0</v>
      </c>
      <c r="AJ64" s="228">
        <f t="shared" si="37"/>
        <v>0</v>
      </c>
      <c r="AK64" s="228">
        <f t="shared" si="38"/>
        <v>0</v>
      </c>
      <c r="AL64" s="228">
        <f t="shared" si="39"/>
        <v>0</v>
      </c>
      <c r="AM64" s="228">
        <f t="shared" si="40"/>
        <v>0</v>
      </c>
      <c r="AN64" s="228">
        <f t="shared" si="41"/>
        <v>0</v>
      </c>
      <c r="AO64" s="228">
        <f t="shared" si="42"/>
        <v>0</v>
      </c>
      <c r="AP64" s="228">
        <f t="shared" si="43"/>
        <v>0</v>
      </c>
      <c r="AQ64" s="228">
        <f t="shared" si="44"/>
        <v>0</v>
      </c>
      <c r="AR64" s="228">
        <f t="shared" si="45"/>
        <v>0</v>
      </c>
      <c r="AS64" s="228">
        <f t="shared" si="46"/>
        <v>0</v>
      </c>
      <c r="AT64" s="206"/>
      <c r="AU64" s="206"/>
      <c r="AV64" s="201"/>
      <c r="AW64" s="206"/>
      <c r="AX64" s="206"/>
      <c r="AY64" s="213">
        <f>Table1[[#This Row],[March]]</f>
        <v>0</v>
      </c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</row>
    <row r="65" spans="2:78" x14ac:dyDescent="0.25">
      <c r="B65" s="202"/>
      <c r="C65" s="224">
        <f>Table1[[#This Row],[नाम कर्मचारी]]</f>
        <v>0</v>
      </c>
      <c r="D65" s="206"/>
      <c r="E65" s="206"/>
      <c r="F65" s="207"/>
      <c r="G65" s="206"/>
      <c r="H65" s="206"/>
      <c r="I65" s="206"/>
      <c r="J65" s="206"/>
      <c r="K65" s="206"/>
      <c r="L65" s="206"/>
      <c r="M65" s="206"/>
      <c r="N65" s="206"/>
      <c r="O65" s="227" t="str">
        <f t="shared" si="161"/>
        <v>NO</v>
      </c>
      <c r="P65" s="206"/>
      <c r="Q65" s="209"/>
      <c r="R65" s="206"/>
      <c r="S65" s="201">
        <v>0</v>
      </c>
      <c r="T65" s="201">
        <f t="shared" ref="T65:V65" si="164">S65</f>
        <v>0</v>
      </c>
      <c r="U65" s="201">
        <f t="shared" si="164"/>
        <v>0</v>
      </c>
      <c r="V65" s="201">
        <f t="shared" si="164"/>
        <v>0</v>
      </c>
      <c r="W65" s="201">
        <f t="shared" si="33"/>
        <v>0</v>
      </c>
      <c r="X65" s="201">
        <f t="shared" ref="X65:Y65" si="165">W65</f>
        <v>0</v>
      </c>
      <c r="Y65" s="201">
        <f t="shared" si="165"/>
        <v>0</v>
      </c>
      <c r="Z65" s="201">
        <f>Table1[[#This Row],[Sep-19]]</f>
        <v>0</v>
      </c>
      <c r="AA65" s="201">
        <f>Table1[[#This Row],[Oct-19]]</f>
        <v>0</v>
      </c>
      <c r="AB65" s="201">
        <f>Table1[[#This Row],[Nov-19]]</f>
        <v>0</v>
      </c>
      <c r="AC65" s="201">
        <f>Table1[[#This Row],[Dec-19]]</f>
        <v>0</v>
      </c>
      <c r="AD65" s="201">
        <f>Table1[[#This Row],[Jan-20]]</f>
        <v>0</v>
      </c>
      <c r="AE65" s="206"/>
      <c r="AF65" s="206"/>
      <c r="AG65" s="206"/>
      <c r="AH65" s="228">
        <f t="shared" si="35"/>
        <v>0</v>
      </c>
      <c r="AI65" s="228">
        <f t="shared" si="36"/>
        <v>0</v>
      </c>
      <c r="AJ65" s="228">
        <f t="shared" si="37"/>
        <v>0</v>
      </c>
      <c r="AK65" s="228">
        <f t="shared" si="38"/>
        <v>0</v>
      </c>
      <c r="AL65" s="228">
        <f t="shared" si="39"/>
        <v>0</v>
      </c>
      <c r="AM65" s="228">
        <f t="shared" si="40"/>
        <v>0</v>
      </c>
      <c r="AN65" s="228">
        <f t="shared" si="41"/>
        <v>0</v>
      </c>
      <c r="AO65" s="228">
        <f t="shared" si="42"/>
        <v>0</v>
      </c>
      <c r="AP65" s="228">
        <f t="shared" si="43"/>
        <v>0</v>
      </c>
      <c r="AQ65" s="228">
        <f t="shared" si="44"/>
        <v>0</v>
      </c>
      <c r="AR65" s="228">
        <f t="shared" si="45"/>
        <v>0</v>
      </c>
      <c r="AS65" s="228">
        <f t="shared" si="46"/>
        <v>0</v>
      </c>
      <c r="AT65" s="206"/>
      <c r="AU65" s="206"/>
      <c r="AV65" s="201"/>
      <c r="AW65" s="206"/>
      <c r="AX65" s="206"/>
      <c r="AY65" s="213">
        <f>Table1[[#This Row],[March]]</f>
        <v>0</v>
      </c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</row>
    <row r="66" spans="2:78" x14ac:dyDescent="0.25">
      <c r="B66" s="202"/>
      <c r="C66" s="224">
        <f>Table1[[#This Row],[नाम कर्मचारी]]</f>
        <v>0</v>
      </c>
      <c r="D66" s="206"/>
      <c r="E66" s="206"/>
      <c r="F66" s="207"/>
      <c r="G66" s="206"/>
      <c r="H66" s="206"/>
      <c r="I66" s="206"/>
      <c r="J66" s="206"/>
      <c r="K66" s="206"/>
      <c r="L66" s="206"/>
      <c r="M66" s="206"/>
      <c r="N66" s="206"/>
      <c r="O66" s="227" t="str">
        <f t="shared" si="161"/>
        <v>NO</v>
      </c>
      <c r="P66" s="206"/>
      <c r="Q66" s="209"/>
      <c r="R66" s="206"/>
      <c r="S66" s="201">
        <v>0</v>
      </c>
      <c r="T66" s="201">
        <f t="shared" ref="T66:V66" si="166">S66</f>
        <v>0</v>
      </c>
      <c r="U66" s="201">
        <f t="shared" si="166"/>
        <v>0</v>
      </c>
      <c r="V66" s="201">
        <f t="shared" si="166"/>
        <v>0</v>
      </c>
      <c r="W66" s="201">
        <f t="shared" si="33"/>
        <v>0</v>
      </c>
      <c r="X66" s="201">
        <f t="shared" ref="X66:Y66" si="167">W66</f>
        <v>0</v>
      </c>
      <c r="Y66" s="201">
        <f t="shared" si="167"/>
        <v>0</v>
      </c>
      <c r="Z66" s="201">
        <f>Table1[[#This Row],[Sep-19]]</f>
        <v>0</v>
      </c>
      <c r="AA66" s="201">
        <f>Table1[[#This Row],[Oct-19]]</f>
        <v>0</v>
      </c>
      <c r="AB66" s="201">
        <f>Table1[[#This Row],[Nov-19]]</f>
        <v>0</v>
      </c>
      <c r="AC66" s="201">
        <f>Table1[[#This Row],[Dec-19]]</f>
        <v>0</v>
      </c>
      <c r="AD66" s="201">
        <f>Table1[[#This Row],[Jan-20]]</f>
        <v>0</v>
      </c>
      <c r="AE66" s="206"/>
      <c r="AF66" s="206"/>
      <c r="AG66" s="206"/>
      <c r="AH66" s="228">
        <f t="shared" si="35"/>
        <v>0</v>
      </c>
      <c r="AI66" s="228">
        <f t="shared" si="36"/>
        <v>0</v>
      </c>
      <c r="AJ66" s="228">
        <f t="shared" si="37"/>
        <v>0</v>
      </c>
      <c r="AK66" s="228">
        <f t="shared" si="38"/>
        <v>0</v>
      </c>
      <c r="AL66" s="228">
        <f t="shared" si="39"/>
        <v>0</v>
      </c>
      <c r="AM66" s="228">
        <f t="shared" si="40"/>
        <v>0</v>
      </c>
      <c r="AN66" s="228">
        <f t="shared" si="41"/>
        <v>0</v>
      </c>
      <c r="AO66" s="228">
        <f t="shared" si="42"/>
        <v>0</v>
      </c>
      <c r="AP66" s="228">
        <f t="shared" si="43"/>
        <v>0</v>
      </c>
      <c r="AQ66" s="228">
        <f t="shared" si="44"/>
        <v>0</v>
      </c>
      <c r="AR66" s="228">
        <f t="shared" si="45"/>
        <v>0</v>
      </c>
      <c r="AS66" s="228">
        <f t="shared" si="46"/>
        <v>0</v>
      </c>
      <c r="AT66" s="206"/>
      <c r="AU66" s="206"/>
      <c r="AV66" s="201"/>
      <c r="AW66" s="206"/>
      <c r="AX66" s="206"/>
      <c r="AY66" s="213">
        <f>Table1[[#This Row],[March]]</f>
        <v>0</v>
      </c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</row>
    <row r="67" spans="2:78" x14ac:dyDescent="0.25">
      <c r="B67" s="202"/>
      <c r="C67" s="224">
        <f>Table1[[#This Row],[नाम कर्मचारी]]</f>
        <v>0</v>
      </c>
      <c r="D67" s="206"/>
      <c r="E67" s="206"/>
      <c r="F67" s="207"/>
      <c r="G67" s="206"/>
      <c r="H67" s="206"/>
      <c r="I67" s="206"/>
      <c r="J67" s="206"/>
      <c r="K67" s="206"/>
      <c r="L67" s="206"/>
      <c r="M67" s="206"/>
      <c r="N67" s="206"/>
      <c r="O67" s="227" t="str">
        <f t="shared" si="161"/>
        <v>NO</v>
      </c>
      <c r="P67" s="206"/>
      <c r="Q67" s="209"/>
      <c r="R67" s="206"/>
      <c r="S67" s="201">
        <v>0</v>
      </c>
      <c r="T67" s="201">
        <f t="shared" ref="T67:V67" si="168">S67</f>
        <v>0</v>
      </c>
      <c r="U67" s="201">
        <f t="shared" si="168"/>
        <v>0</v>
      </c>
      <c r="V67" s="201">
        <f t="shared" si="168"/>
        <v>0</v>
      </c>
      <c r="W67" s="201">
        <f t="shared" si="33"/>
        <v>0</v>
      </c>
      <c r="X67" s="201">
        <f t="shared" ref="X67:Y67" si="169">W67</f>
        <v>0</v>
      </c>
      <c r="Y67" s="201">
        <f t="shared" si="169"/>
        <v>0</v>
      </c>
      <c r="Z67" s="201">
        <f>Table1[[#This Row],[Sep-19]]</f>
        <v>0</v>
      </c>
      <c r="AA67" s="201">
        <f>Table1[[#This Row],[Oct-19]]</f>
        <v>0</v>
      </c>
      <c r="AB67" s="201">
        <f>Table1[[#This Row],[Nov-19]]</f>
        <v>0</v>
      </c>
      <c r="AC67" s="201">
        <f>Table1[[#This Row],[Dec-19]]</f>
        <v>0</v>
      </c>
      <c r="AD67" s="201">
        <f>Table1[[#This Row],[Jan-20]]</f>
        <v>0</v>
      </c>
      <c r="AE67" s="206"/>
      <c r="AF67" s="206"/>
      <c r="AG67" s="206"/>
      <c r="AH67" s="228">
        <f t="shared" si="35"/>
        <v>0</v>
      </c>
      <c r="AI67" s="228">
        <f t="shared" si="36"/>
        <v>0</v>
      </c>
      <c r="AJ67" s="228">
        <f t="shared" si="37"/>
        <v>0</v>
      </c>
      <c r="AK67" s="228">
        <f t="shared" si="38"/>
        <v>0</v>
      </c>
      <c r="AL67" s="228">
        <f t="shared" si="39"/>
        <v>0</v>
      </c>
      <c r="AM67" s="228">
        <f t="shared" si="40"/>
        <v>0</v>
      </c>
      <c r="AN67" s="228">
        <f t="shared" si="41"/>
        <v>0</v>
      </c>
      <c r="AO67" s="228">
        <f t="shared" si="42"/>
        <v>0</v>
      </c>
      <c r="AP67" s="228">
        <f t="shared" si="43"/>
        <v>0</v>
      </c>
      <c r="AQ67" s="228">
        <f t="shared" si="44"/>
        <v>0</v>
      </c>
      <c r="AR67" s="228">
        <f t="shared" si="45"/>
        <v>0</v>
      </c>
      <c r="AS67" s="228">
        <f t="shared" si="46"/>
        <v>0</v>
      </c>
      <c r="AT67" s="206"/>
      <c r="AU67" s="206"/>
      <c r="AV67" s="201"/>
      <c r="AW67" s="206"/>
      <c r="AX67" s="206"/>
      <c r="AY67" s="213">
        <f>Table1[[#This Row],[March]]</f>
        <v>0</v>
      </c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</row>
    <row r="68" spans="2:78" x14ac:dyDescent="0.25">
      <c r="B68" s="202"/>
      <c r="C68" s="224">
        <f>Table1[[#This Row],[नाम कर्मचारी]]</f>
        <v>0</v>
      </c>
      <c r="D68" s="206"/>
      <c r="E68" s="206"/>
      <c r="F68" s="207"/>
      <c r="G68" s="206"/>
      <c r="H68" s="206"/>
      <c r="I68" s="206"/>
      <c r="J68" s="206"/>
      <c r="K68" s="206"/>
      <c r="L68" s="206"/>
      <c r="M68" s="206"/>
      <c r="N68" s="206"/>
      <c r="O68" s="227" t="str">
        <f t="shared" si="161"/>
        <v>NO</v>
      </c>
      <c r="P68" s="206"/>
      <c r="Q68" s="209"/>
      <c r="R68" s="206"/>
      <c r="S68" s="201">
        <v>0</v>
      </c>
      <c r="T68" s="201">
        <f t="shared" ref="T68:V68" si="170">S68</f>
        <v>0</v>
      </c>
      <c r="U68" s="201">
        <f t="shared" si="170"/>
        <v>0</v>
      </c>
      <c r="V68" s="201">
        <f t="shared" si="170"/>
        <v>0</v>
      </c>
      <c r="W68" s="201">
        <f t="shared" si="33"/>
        <v>0</v>
      </c>
      <c r="X68" s="201">
        <f t="shared" ref="X68:Y68" si="171">W68</f>
        <v>0</v>
      </c>
      <c r="Y68" s="201">
        <f t="shared" si="171"/>
        <v>0</v>
      </c>
      <c r="Z68" s="201">
        <f>Table1[[#This Row],[Sep-19]]</f>
        <v>0</v>
      </c>
      <c r="AA68" s="201">
        <f>Table1[[#This Row],[Oct-19]]</f>
        <v>0</v>
      </c>
      <c r="AB68" s="201">
        <f>Table1[[#This Row],[Nov-19]]</f>
        <v>0</v>
      </c>
      <c r="AC68" s="201">
        <f>Table1[[#This Row],[Dec-19]]</f>
        <v>0</v>
      </c>
      <c r="AD68" s="201">
        <f>Table1[[#This Row],[Jan-20]]</f>
        <v>0</v>
      </c>
      <c r="AE68" s="206"/>
      <c r="AF68" s="206"/>
      <c r="AG68" s="206"/>
      <c r="AH68" s="228">
        <f t="shared" si="35"/>
        <v>0</v>
      </c>
      <c r="AI68" s="228">
        <f t="shared" si="36"/>
        <v>0</v>
      </c>
      <c r="AJ68" s="228">
        <f t="shared" si="37"/>
        <v>0</v>
      </c>
      <c r="AK68" s="228">
        <f t="shared" si="38"/>
        <v>0</v>
      </c>
      <c r="AL68" s="228">
        <f t="shared" si="39"/>
        <v>0</v>
      </c>
      <c r="AM68" s="228">
        <f t="shared" si="40"/>
        <v>0</v>
      </c>
      <c r="AN68" s="228">
        <f t="shared" si="41"/>
        <v>0</v>
      </c>
      <c r="AO68" s="228">
        <f t="shared" si="42"/>
        <v>0</v>
      </c>
      <c r="AP68" s="228">
        <f t="shared" si="43"/>
        <v>0</v>
      </c>
      <c r="AQ68" s="228">
        <f t="shared" si="44"/>
        <v>0</v>
      </c>
      <c r="AR68" s="228">
        <f t="shared" si="45"/>
        <v>0</v>
      </c>
      <c r="AS68" s="228">
        <f t="shared" si="46"/>
        <v>0</v>
      </c>
      <c r="AT68" s="206"/>
      <c r="AU68" s="206"/>
      <c r="AV68" s="201"/>
      <c r="AW68" s="206"/>
      <c r="AX68" s="206"/>
      <c r="AY68" s="213">
        <f>Table1[[#This Row],[March]]</f>
        <v>0</v>
      </c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</row>
    <row r="69" spans="2:78" x14ac:dyDescent="0.25">
      <c r="B69" s="202"/>
      <c r="C69" s="224">
        <f>Table1[[#This Row],[नाम कर्मचारी]]</f>
        <v>0</v>
      </c>
      <c r="D69" s="206"/>
      <c r="E69" s="206"/>
      <c r="F69" s="207"/>
      <c r="G69" s="206"/>
      <c r="H69" s="206"/>
      <c r="I69" s="206"/>
      <c r="J69" s="206"/>
      <c r="K69" s="206"/>
      <c r="L69" s="206"/>
      <c r="M69" s="206"/>
      <c r="N69" s="206"/>
      <c r="O69" s="227" t="str">
        <f t="shared" si="161"/>
        <v>NO</v>
      </c>
      <c r="P69" s="206"/>
      <c r="Q69" s="209"/>
      <c r="R69" s="206"/>
      <c r="S69" s="201">
        <v>0</v>
      </c>
      <c r="T69" s="201">
        <f t="shared" ref="T69:V69" si="172">S69</f>
        <v>0</v>
      </c>
      <c r="U69" s="201">
        <f t="shared" si="172"/>
        <v>0</v>
      </c>
      <c r="V69" s="201">
        <f t="shared" si="172"/>
        <v>0</v>
      </c>
      <c r="W69" s="201">
        <f t="shared" si="33"/>
        <v>0</v>
      </c>
      <c r="X69" s="201">
        <f t="shared" ref="X69:Y69" si="173">W69</f>
        <v>0</v>
      </c>
      <c r="Y69" s="201">
        <f t="shared" si="173"/>
        <v>0</v>
      </c>
      <c r="Z69" s="201">
        <f>Table1[[#This Row],[Sep-19]]</f>
        <v>0</v>
      </c>
      <c r="AA69" s="201">
        <f>Table1[[#This Row],[Oct-19]]</f>
        <v>0</v>
      </c>
      <c r="AB69" s="201">
        <f>Table1[[#This Row],[Nov-19]]</f>
        <v>0</v>
      </c>
      <c r="AC69" s="201">
        <f>Table1[[#This Row],[Dec-19]]</f>
        <v>0</v>
      </c>
      <c r="AD69" s="201">
        <f>Table1[[#This Row],[Jan-20]]</f>
        <v>0</v>
      </c>
      <c r="AE69" s="206"/>
      <c r="AF69" s="206"/>
      <c r="AG69" s="206"/>
      <c r="AH69" s="228">
        <f t="shared" si="35"/>
        <v>0</v>
      </c>
      <c r="AI69" s="228">
        <f t="shared" si="36"/>
        <v>0</v>
      </c>
      <c r="AJ69" s="228">
        <f t="shared" si="37"/>
        <v>0</v>
      </c>
      <c r="AK69" s="228">
        <f t="shared" si="38"/>
        <v>0</v>
      </c>
      <c r="AL69" s="228">
        <f t="shared" si="39"/>
        <v>0</v>
      </c>
      <c r="AM69" s="228">
        <f t="shared" si="40"/>
        <v>0</v>
      </c>
      <c r="AN69" s="228">
        <f t="shared" si="41"/>
        <v>0</v>
      </c>
      <c r="AO69" s="228">
        <f t="shared" si="42"/>
        <v>0</v>
      </c>
      <c r="AP69" s="228">
        <f t="shared" si="43"/>
        <v>0</v>
      </c>
      <c r="AQ69" s="228">
        <f t="shared" si="44"/>
        <v>0</v>
      </c>
      <c r="AR69" s="228">
        <f t="shared" si="45"/>
        <v>0</v>
      </c>
      <c r="AS69" s="228">
        <f t="shared" si="46"/>
        <v>0</v>
      </c>
      <c r="AT69" s="206"/>
      <c r="AU69" s="206"/>
      <c r="AV69" s="201"/>
      <c r="AW69" s="206"/>
      <c r="AX69" s="206"/>
      <c r="AY69" s="213">
        <f>Table1[[#This Row],[March]]</f>
        <v>0</v>
      </c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</row>
    <row r="70" spans="2:78" hidden="1" x14ac:dyDescent="0.25"/>
    <row r="71" spans="2:78" hidden="1" x14ac:dyDescent="0.25"/>
    <row r="72" spans="2:78" hidden="1" x14ac:dyDescent="0.25"/>
    <row r="73" spans="2:78" hidden="1" x14ac:dyDescent="0.25"/>
    <row r="74" spans="2:78" hidden="1" x14ac:dyDescent="0.25"/>
    <row r="75" spans="2:78" hidden="1" x14ac:dyDescent="0.25"/>
    <row r="76" spans="2:78" hidden="1" x14ac:dyDescent="0.25"/>
    <row r="77" spans="2:78" hidden="1" x14ac:dyDescent="0.25"/>
    <row r="78" spans="2:78" hidden="1" x14ac:dyDescent="0.25"/>
    <row r="79" spans="2:78" hidden="1" x14ac:dyDescent="0.25"/>
    <row r="80" spans="2:7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</sheetData>
  <sheetProtection algorithmName="SHA-512" hashValue="3K671pEV1aQ4rpr9XjQK/Ofli9dB0bbq+0DLkCuQC9biPCNrSSvR2u1Yisc9TKM+0h0dYSu9p1azfrtbd7YABQ==" saltValue="Bpp6AeW7XJ827Uid/OwnQg==" spinCount="100000" sheet="1" objects="1" scenarios="1" selectLockedCells="1"/>
  <mergeCells count="3">
    <mergeCell ref="S2:AD2"/>
    <mergeCell ref="AH2:AS2"/>
    <mergeCell ref="AX3:BI3"/>
  </mergeCells>
  <phoneticPr fontId="19" type="noConversion"/>
  <dataValidations count="4">
    <dataValidation type="list" allowBlank="1" showInputMessage="1" showErrorMessage="1" sqref="AT6:AU69 L6:N69" xr:uid="{9083CE71-92D5-43B0-83FA-AFC0E6FF8BEB}">
      <formula1>$L$1:$L$2</formula1>
    </dataValidation>
    <dataValidation type="list" allowBlank="1" showInputMessage="1" showErrorMessage="1" sqref="Q6:Q69" xr:uid="{A2E10FCC-3FF6-4B95-81AA-B6F682B5144F}">
      <formula1>$N$1:$N$2</formula1>
    </dataValidation>
    <dataValidation type="list" allowBlank="1" showInputMessage="1" showErrorMessage="1" sqref="R6:R69" xr:uid="{074CD89E-3572-4836-83E7-719A51986791}">
      <formula1>$P$1:$P$2</formula1>
    </dataValidation>
    <dataValidation type="list" allowBlank="1" showInputMessage="1" showErrorMessage="1" sqref="BZ6:BZ69" xr:uid="{3B13FE8F-88E9-4F80-BC92-955578968666}">
      <formula1>$BZ$2:$BZ$3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DCF2CD-56A2-4C6F-9805-CBE8A12909E3}">
          <x14:formula1>
            <xm:f>GA55A!$AK$13:$AK$25</xm:f>
          </x14:formula1>
          <xm:sqref>AG6:AG22 P6:P69</xm:sqref>
        </x14:dataValidation>
        <x14:dataValidation type="list" allowBlank="1" showInputMessage="1" showErrorMessage="1" xr:uid="{DFDFDE5E-9A4A-461B-9CFB-EE879010BB2F}">
          <x14:formula1>
            <xm:f>GA55A!$AK$13:$AK$26</xm:f>
          </x14:formula1>
          <xm:sqref>AG23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A3B9A6"/>
    <pageSetUpPr fitToPage="1"/>
  </sheetPr>
  <dimension ref="A1:DT600"/>
  <sheetViews>
    <sheetView topLeftCell="L22" zoomScale="63" zoomScaleNormal="63" workbookViewId="0">
      <selection activeCell="AF53" sqref="AF53"/>
    </sheetView>
  </sheetViews>
  <sheetFormatPr defaultColWidth="0" defaultRowHeight="16.8" customHeight="1" zeroHeight="1" x14ac:dyDescent="0.45"/>
  <cols>
    <col min="1" max="1" width="1.88671875" style="7" customWidth="1"/>
    <col min="2" max="2" width="2.33203125" style="7" hidden="1" customWidth="1"/>
    <col min="3" max="3" width="86.21875" style="30" hidden="1" customWidth="1"/>
    <col min="4" max="4" width="15.5546875" style="31" hidden="1" customWidth="1"/>
    <col min="5" max="5" width="8" style="7" hidden="1" customWidth="1"/>
    <col min="6" max="6" width="142.88671875" style="7" hidden="1" customWidth="1"/>
    <col min="7" max="7" width="15.109375" style="31" hidden="1" customWidth="1"/>
    <col min="8" max="8" width="29.21875" style="32" hidden="1" customWidth="1"/>
    <col min="9" max="9" width="0.109375" style="7" customWidth="1"/>
    <col min="10" max="10" width="25.21875" style="7" customWidth="1"/>
    <col min="11" max="42" width="9.21875" style="7" customWidth="1"/>
    <col min="43" max="43" width="1.6640625" style="7" customWidth="1"/>
    <col min="44" max="123" width="7.44140625" style="7" hidden="1" customWidth="1"/>
    <col min="124" max="124" width="22.88671875" style="7" hidden="1" customWidth="1"/>
    <col min="125" max="16384" width="7.44140625" style="7" hidden="1"/>
  </cols>
  <sheetData>
    <row r="1" spans="3:124" ht="34.200000000000003" hidden="1" customHeight="1" x14ac:dyDescent="0.45">
      <c r="C1" s="257" t="s">
        <v>78</v>
      </c>
      <c r="D1" s="258"/>
      <c r="E1" s="258"/>
      <c r="F1" s="258"/>
      <c r="G1" s="258"/>
      <c r="H1" s="259"/>
      <c r="R1" s="271" t="s">
        <v>257</v>
      </c>
      <c r="S1" s="272"/>
      <c r="T1" s="272"/>
      <c r="U1" s="272"/>
      <c r="V1" s="272"/>
      <c r="W1" s="272"/>
      <c r="X1" s="272"/>
      <c r="Y1" s="272"/>
      <c r="Z1" s="273"/>
      <c r="AD1" s="8" t="s">
        <v>97</v>
      </c>
    </row>
    <row r="2" spans="3:124" ht="33.6" hidden="1" customHeight="1" x14ac:dyDescent="0.45">
      <c r="C2" s="5" t="str">
        <f>GA55A!D11</f>
        <v>Ramkesh Meena</v>
      </c>
      <c r="D2" s="6" t="str">
        <f>GA55A!K10</f>
        <v>Lecturer</v>
      </c>
      <c r="E2" s="6"/>
      <c r="F2" s="6" t="str">
        <f>GA55A!C7</f>
        <v>कार्यालय: राजकीय उच्च माध्यमिक विद्यालय चुण्डावाड़ा,  जिला -(डूंगरपुर )</v>
      </c>
      <c r="G2" s="6"/>
      <c r="H2" s="6" t="str">
        <f>GA55A!P10</f>
        <v>AOAXX 0000 B</v>
      </c>
      <c r="R2" s="274"/>
      <c r="S2" s="275"/>
      <c r="T2" s="275"/>
      <c r="U2" s="275"/>
      <c r="V2" s="275"/>
      <c r="W2" s="275"/>
      <c r="X2" s="275"/>
      <c r="Y2" s="275"/>
      <c r="Z2" s="276"/>
      <c r="AD2" s="8" t="s">
        <v>98</v>
      </c>
    </row>
    <row r="3" spans="3:124" ht="26.4" hidden="1" customHeight="1" thickBot="1" x14ac:dyDescent="0.75">
      <c r="C3" s="1" t="s">
        <v>79</v>
      </c>
      <c r="D3" s="9">
        <f>IF(GA55A!AC2="YES",GA55A!I34,"0")</f>
        <v>48224</v>
      </c>
      <c r="E3" s="10"/>
      <c r="F3" s="182" t="s">
        <v>255</v>
      </c>
      <c r="G3" s="9">
        <f>VLOOKUP($C$2,OD,18,0)</f>
        <v>0</v>
      </c>
      <c r="H3" s="11" t="s">
        <v>19</v>
      </c>
      <c r="R3" s="277"/>
      <c r="S3" s="278"/>
      <c r="T3" s="278"/>
      <c r="U3" s="278"/>
      <c r="V3" s="278"/>
      <c r="W3" s="278"/>
      <c r="X3" s="278"/>
      <c r="Y3" s="278"/>
      <c r="Z3" s="279"/>
      <c r="DT3" s="12" t="s">
        <v>11</v>
      </c>
    </row>
    <row r="4" spans="3:124" ht="26.4" customHeight="1" x14ac:dyDescent="0.7">
      <c r="C4" s="2" t="s">
        <v>80</v>
      </c>
      <c r="D4" s="13">
        <f>VLOOKUP($C$2,OD,3,0)</f>
        <v>0</v>
      </c>
      <c r="E4" s="14"/>
      <c r="F4" s="183" t="s">
        <v>223</v>
      </c>
      <c r="G4" s="9">
        <f>VLOOKUP($C$2,OD,19,0)</f>
        <v>0</v>
      </c>
      <c r="H4" s="11">
        <f>Computation!Q4</f>
        <v>822518</v>
      </c>
      <c r="J4" s="184">
        <v>1</v>
      </c>
      <c r="K4" s="185">
        <v>2</v>
      </c>
      <c r="L4" s="185">
        <v>3</v>
      </c>
      <c r="M4" s="184">
        <v>4</v>
      </c>
      <c r="N4" s="185">
        <v>5</v>
      </c>
      <c r="O4" s="185">
        <v>6</v>
      </c>
      <c r="P4" s="184">
        <v>7</v>
      </c>
      <c r="Q4" s="185">
        <v>8</v>
      </c>
      <c r="R4" s="186">
        <v>9</v>
      </c>
      <c r="S4" s="187">
        <v>10</v>
      </c>
      <c r="T4" s="186">
        <v>11</v>
      </c>
      <c r="U4" s="186">
        <v>12</v>
      </c>
      <c r="V4" s="187">
        <v>13</v>
      </c>
      <c r="W4" s="186">
        <v>14</v>
      </c>
      <c r="X4" s="186">
        <v>15</v>
      </c>
      <c r="Y4" s="187">
        <v>16</v>
      </c>
      <c r="Z4" s="186">
        <v>17</v>
      </c>
      <c r="AA4" s="185">
        <v>18</v>
      </c>
      <c r="AB4" s="184">
        <v>19</v>
      </c>
      <c r="AC4" s="185">
        <v>20</v>
      </c>
      <c r="AD4" s="185">
        <v>21</v>
      </c>
      <c r="AE4" s="184">
        <v>22</v>
      </c>
      <c r="AF4" s="185">
        <v>23</v>
      </c>
      <c r="AG4" s="185">
        <v>24</v>
      </c>
      <c r="AH4" s="184">
        <v>25</v>
      </c>
      <c r="AI4" s="185">
        <v>26</v>
      </c>
      <c r="AJ4" s="185">
        <v>27</v>
      </c>
      <c r="AK4" s="184">
        <v>28</v>
      </c>
      <c r="AL4" s="185">
        <v>29</v>
      </c>
      <c r="AM4" s="185">
        <v>30</v>
      </c>
      <c r="AN4" s="184">
        <v>31</v>
      </c>
      <c r="AO4" s="185">
        <v>32</v>
      </c>
      <c r="AP4" s="185">
        <v>33</v>
      </c>
      <c r="DT4" s="12"/>
    </row>
    <row r="5" spans="3:124" ht="26.4" customHeight="1" x14ac:dyDescent="0.7">
      <c r="C5" s="1" t="s">
        <v>81</v>
      </c>
      <c r="D5" s="13">
        <f>VLOOKUP($C$2,OD,4,0)</f>
        <v>0</v>
      </c>
      <c r="E5" s="10"/>
      <c r="F5" s="182" t="s">
        <v>211</v>
      </c>
      <c r="G5" s="9">
        <f>VLOOKUP($C$2,OD,20,0)</f>
        <v>0</v>
      </c>
      <c r="H5" s="15" t="s">
        <v>20</v>
      </c>
      <c r="J5" s="280" t="s">
        <v>256</v>
      </c>
      <c r="K5" s="269" t="s">
        <v>79</v>
      </c>
      <c r="L5" s="270" t="s">
        <v>80</v>
      </c>
      <c r="M5" s="269" t="s">
        <v>81</v>
      </c>
      <c r="N5" s="270" t="s">
        <v>82</v>
      </c>
      <c r="O5" s="269" t="s">
        <v>83</v>
      </c>
      <c r="P5" s="269" t="s">
        <v>219</v>
      </c>
      <c r="Q5" s="269" t="s">
        <v>218</v>
      </c>
      <c r="R5" s="270" t="s">
        <v>220</v>
      </c>
      <c r="S5" s="269" t="s">
        <v>216</v>
      </c>
      <c r="T5" s="270" t="s">
        <v>221</v>
      </c>
      <c r="U5" s="269" t="s">
        <v>215</v>
      </c>
      <c r="V5" s="270" t="s">
        <v>214</v>
      </c>
      <c r="W5" s="269" t="s">
        <v>217</v>
      </c>
      <c r="X5" s="270" t="s">
        <v>222</v>
      </c>
      <c r="Y5" s="269" t="s">
        <v>209</v>
      </c>
      <c r="Z5" s="270" t="s">
        <v>213</v>
      </c>
      <c r="AA5" s="268" t="s">
        <v>255</v>
      </c>
      <c r="AB5" s="267" t="s">
        <v>223</v>
      </c>
      <c r="AC5" s="268" t="s">
        <v>211</v>
      </c>
      <c r="AD5" s="267" t="s">
        <v>212</v>
      </c>
      <c r="AE5" s="268" t="s">
        <v>206</v>
      </c>
      <c r="AF5" s="267" t="s">
        <v>205</v>
      </c>
      <c r="AG5" s="268" t="s">
        <v>204</v>
      </c>
      <c r="AH5" s="267" t="s">
        <v>203</v>
      </c>
      <c r="AI5" s="268" t="s">
        <v>202</v>
      </c>
      <c r="AJ5" s="267" t="s">
        <v>201</v>
      </c>
      <c r="AK5" s="268" t="s">
        <v>200</v>
      </c>
      <c r="AL5" s="267" t="s">
        <v>207</v>
      </c>
      <c r="AM5" s="268" t="s">
        <v>208</v>
      </c>
      <c r="AN5" s="267" t="s">
        <v>210</v>
      </c>
      <c r="AO5" s="268" t="s">
        <v>224</v>
      </c>
      <c r="AP5" s="267" t="s">
        <v>254</v>
      </c>
      <c r="DT5" s="12"/>
    </row>
    <row r="6" spans="3:124" ht="26.4" customHeight="1" x14ac:dyDescent="0.7">
      <c r="C6" s="3" t="s">
        <v>82</v>
      </c>
      <c r="D6" s="13">
        <f>VLOOKUP($C$2,OD,5,0)</f>
        <v>0</v>
      </c>
      <c r="E6" s="14"/>
      <c r="F6" s="183" t="s">
        <v>212</v>
      </c>
      <c r="G6" s="9">
        <f>VLOOKUP($C$2,OD,21,0)</f>
        <v>0</v>
      </c>
      <c r="H6" s="15">
        <f>Computation!Q46</f>
        <v>511050</v>
      </c>
      <c r="J6" s="280"/>
      <c r="K6" s="269"/>
      <c r="L6" s="270"/>
      <c r="M6" s="269"/>
      <c r="N6" s="270"/>
      <c r="O6" s="269"/>
      <c r="P6" s="269"/>
      <c r="Q6" s="269"/>
      <c r="R6" s="270"/>
      <c r="S6" s="269"/>
      <c r="T6" s="270"/>
      <c r="U6" s="269"/>
      <c r="V6" s="270"/>
      <c r="W6" s="269"/>
      <c r="X6" s="270"/>
      <c r="Y6" s="269"/>
      <c r="Z6" s="270"/>
      <c r="AA6" s="268"/>
      <c r="AB6" s="267"/>
      <c r="AC6" s="268"/>
      <c r="AD6" s="267"/>
      <c r="AE6" s="268"/>
      <c r="AF6" s="267"/>
      <c r="AG6" s="268"/>
      <c r="AH6" s="267"/>
      <c r="AI6" s="268"/>
      <c r="AJ6" s="267"/>
      <c r="AK6" s="268"/>
      <c r="AL6" s="267"/>
      <c r="AM6" s="268"/>
      <c r="AN6" s="267"/>
      <c r="AO6" s="268"/>
      <c r="AP6" s="267"/>
      <c r="DT6" s="12"/>
    </row>
    <row r="7" spans="3:124" ht="26.4" customHeight="1" x14ac:dyDescent="0.7">
      <c r="C7" s="1" t="s">
        <v>83</v>
      </c>
      <c r="D7" s="13">
        <f>VLOOKUP($C$2,OD,6,0)</f>
        <v>0</v>
      </c>
      <c r="E7" s="10"/>
      <c r="F7" s="183" t="s">
        <v>206</v>
      </c>
      <c r="G7" s="9">
        <f>VLOOKUP($C$2,OD,22,0)</f>
        <v>0</v>
      </c>
      <c r="H7" s="11" t="s">
        <v>45</v>
      </c>
      <c r="J7" s="280"/>
      <c r="K7" s="269"/>
      <c r="L7" s="270"/>
      <c r="M7" s="269"/>
      <c r="N7" s="270"/>
      <c r="O7" s="269"/>
      <c r="P7" s="269"/>
      <c r="Q7" s="269"/>
      <c r="R7" s="270"/>
      <c r="S7" s="269"/>
      <c r="T7" s="270"/>
      <c r="U7" s="269"/>
      <c r="V7" s="270"/>
      <c r="W7" s="269"/>
      <c r="X7" s="270"/>
      <c r="Y7" s="269"/>
      <c r="Z7" s="270"/>
      <c r="AA7" s="268"/>
      <c r="AB7" s="267"/>
      <c r="AC7" s="268"/>
      <c r="AD7" s="267"/>
      <c r="AE7" s="268"/>
      <c r="AF7" s="267"/>
      <c r="AG7" s="268"/>
      <c r="AH7" s="267"/>
      <c r="AI7" s="268"/>
      <c r="AJ7" s="267"/>
      <c r="AK7" s="268"/>
      <c r="AL7" s="267"/>
      <c r="AM7" s="268"/>
      <c r="AN7" s="267"/>
      <c r="AO7" s="268"/>
      <c r="AP7" s="267"/>
      <c r="DT7" s="12"/>
    </row>
    <row r="8" spans="3:124" ht="26.4" customHeight="1" x14ac:dyDescent="0.7">
      <c r="C8" s="1" t="s">
        <v>219</v>
      </c>
      <c r="D8" s="13">
        <f>VLOOKUP($C$2,OD,7,0)</f>
        <v>0</v>
      </c>
      <c r="E8" s="14"/>
      <c r="F8" s="183" t="s">
        <v>205</v>
      </c>
      <c r="G8" s="9">
        <f>VLOOKUP($C$2,OD,23,0)</f>
        <v>0</v>
      </c>
      <c r="H8" s="16">
        <f>GA55A!X34</f>
        <v>14000</v>
      </c>
      <c r="J8" s="280"/>
      <c r="K8" s="269"/>
      <c r="L8" s="270"/>
      <c r="M8" s="269"/>
      <c r="N8" s="270"/>
      <c r="O8" s="269"/>
      <c r="P8" s="269"/>
      <c r="Q8" s="269"/>
      <c r="R8" s="270"/>
      <c r="S8" s="269"/>
      <c r="T8" s="270"/>
      <c r="U8" s="269"/>
      <c r="V8" s="270"/>
      <c r="W8" s="269"/>
      <c r="X8" s="270"/>
      <c r="Y8" s="269"/>
      <c r="Z8" s="270"/>
      <c r="AA8" s="268"/>
      <c r="AB8" s="267"/>
      <c r="AC8" s="268"/>
      <c r="AD8" s="267"/>
      <c r="AE8" s="268"/>
      <c r="AF8" s="267"/>
      <c r="AG8" s="268"/>
      <c r="AH8" s="267"/>
      <c r="AI8" s="268"/>
      <c r="AJ8" s="267"/>
      <c r="AK8" s="268"/>
      <c r="AL8" s="267"/>
      <c r="AM8" s="268"/>
      <c r="AN8" s="267"/>
      <c r="AO8" s="268"/>
      <c r="AP8" s="267"/>
      <c r="DT8" s="12"/>
    </row>
    <row r="9" spans="3:124" ht="26.4" customHeight="1" x14ac:dyDescent="0.7">
      <c r="C9" s="1" t="s">
        <v>218</v>
      </c>
      <c r="D9" s="13">
        <f>VLOOKUP($C$2,OD,8,0)</f>
        <v>0</v>
      </c>
      <c r="E9" s="10"/>
      <c r="F9" s="182" t="s">
        <v>204</v>
      </c>
      <c r="G9" s="9">
        <f>VLOOKUP($C$2,OD,24,0)</f>
        <v>0</v>
      </c>
      <c r="H9" s="260" t="s">
        <v>60</v>
      </c>
      <c r="J9" s="280"/>
      <c r="K9" s="269"/>
      <c r="L9" s="270"/>
      <c r="M9" s="269"/>
      <c r="N9" s="270"/>
      <c r="O9" s="269"/>
      <c r="P9" s="269"/>
      <c r="Q9" s="269"/>
      <c r="R9" s="270"/>
      <c r="S9" s="269"/>
      <c r="T9" s="270"/>
      <c r="U9" s="269"/>
      <c r="V9" s="270"/>
      <c r="W9" s="269"/>
      <c r="X9" s="270"/>
      <c r="Y9" s="269"/>
      <c r="Z9" s="270"/>
      <c r="AA9" s="268"/>
      <c r="AB9" s="267"/>
      <c r="AC9" s="268"/>
      <c r="AD9" s="267"/>
      <c r="AE9" s="268"/>
      <c r="AF9" s="267"/>
      <c r="AG9" s="268"/>
      <c r="AH9" s="267"/>
      <c r="AI9" s="268"/>
      <c r="AJ9" s="267"/>
      <c r="AK9" s="268"/>
      <c r="AL9" s="267"/>
      <c r="AM9" s="268"/>
      <c r="AN9" s="267"/>
      <c r="AO9" s="268"/>
      <c r="AP9" s="267"/>
      <c r="DT9" s="12"/>
    </row>
    <row r="10" spans="3:124" ht="26.4" customHeight="1" x14ac:dyDescent="0.7">
      <c r="C10" s="4" t="s">
        <v>220</v>
      </c>
      <c r="D10" s="13">
        <f>VLOOKUP($C$2,OD,9,0)</f>
        <v>19761</v>
      </c>
      <c r="E10" s="14"/>
      <c r="F10" s="182" t="s">
        <v>203</v>
      </c>
      <c r="G10" s="9">
        <f>VLOOKUP($C$2,OD,25,0)</f>
        <v>0</v>
      </c>
      <c r="H10" s="260"/>
      <c r="J10" s="280"/>
      <c r="K10" s="269"/>
      <c r="L10" s="270"/>
      <c r="M10" s="269"/>
      <c r="N10" s="270"/>
      <c r="O10" s="269"/>
      <c r="P10" s="269"/>
      <c r="Q10" s="269"/>
      <c r="R10" s="270"/>
      <c r="S10" s="269"/>
      <c r="T10" s="270"/>
      <c r="U10" s="269"/>
      <c r="V10" s="270"/>
      <c r="W10" s="269"/>
      <c r="X10" s="270"/>
      <c r="Y10" s="269"/>
      <c r="Z10" s="270"/>
      <c r="AA10" s="268"/>
      <c r="AB10" s="267"/>
      <c r="AC10" s="268"/>
      <c r="AD10" s="267"/>
      <c r="AE10" s="268"/>
      <c r="AF10" s="267"/>
      <c r="AG10" s="268"/>
      <c r="AH10" s="267"/>
      <c r="AI10" s="268"/>
      <c r="AJ10" s="267"/>
      <c r="AK10" s="268"/>
      <c r="AL10" s="267"/>
      <c r="AM10" s="268"/>
      <c r="AN10" s="267"/>
      <c r="AO10" s="268"/>
      <c r="AP10" s="267"/>
      <c r="DT10" s="12" t="s">
        <v>12</v>
      </c>
    </row>
    <row r="11" spans="3:124" ht="26.4" customHeight="1" x14ac:dyDescent="0.7">
      <c r="C11" s="1" t="s">
        <v>216</v>
      </c>
      <c r="D11" s="13">
        <f>VLOOKUP($C$2,OD,10,0)</f>
        <v>0</v>
      </c>
      <c r="E11" s="10"/>
      <c r="F11" s="182" t="s">
        <v>202</v>
      </c>
      <c r="G11" s="9">
        <f>VLOOKUP($C$2,OD,26,0)</f>
        <v>0</v>
      </c>
      <c r="H11" s="260"/>
      <c r="J11" s="280"/>
      <c r="K11" s="269"/>
      <c r="L11" s="270"/>
      <c r="M11" s="269"/>
      <c r="N11" s="270"/>
      <c r="O11" s="269"/>
      <c r="P11" s="269"/>
      <c r="Q11" s="269"/>
      <c r="R11" s="270"/>
      <c r="S11" s="269"/>
      <c r="T11" s="270"/>
      <c r="U11" s="269"/>
      <c r="V11" s="270"/>
      <c r="W11" s="269"/>
      <c r="X11" s="270"/>
      <c r="Y11" s="269"/>
      <c r="Z11" s="270"/>
      <c r="AA11" s="268"/>
      <c r="AB11" s="267"/>
      <c r="AC11" s="268"/>
      <c r="AD11" s="267"/>
      <c r="AE11" s="268"/>
      <c r="AF11" s="267"/>
      <c r="AG11" s="268"/>
      <c r="AH11" s="267"/>
      <c r="AI11" s="268"/>
      <c r="AJ11" s="267"/>
      <c r="AK11" s="268"/>
      <c r="AL11" s="267"/>
      <c r="AM11" s="268"/>
      <c r="AN11" s="267"/>
      <c r="AO11" s="268"/>
      <c r="AP11" s="267"/>
      <c r="DT11" s="12" t="s">
        <v>14</v>
      </c>
    </row>
    <row r="12" spans="3:124" ht="26.4" customHeight="1" x14ac:dyDescent="0.7">
      <c r="C12" s="4" t="s">
        <v>221</v>
      </c>
      <c r="D12" s="13">
        <f>VLOOKUP($C$2,OD,11,0)</f>
        <v>0</v>
      </c>
      <c r="E12" s="14"/>
      <c r="F12" s="182" t="s">
        <v>201</v>
      </c>
      <c r="G12" s="9">
        <f>VLOOKUP($C$2,OD,27,0)</f>
        <v>100</v>
      </c>
      <c r="H12" s="17">
        <f>Computation!Q30</f>
        <v>145341</v>
      </c>
      <c r="J12" s="280"/>
      <c r="K12" s="269"/>
      <c r="L12" s="270"/>
      <c r="M12" s="269"/>
      <c r="N12" s="270"/>
      <c r="O12" s="269"/>
      <c r="P12" s="269"/>
      <c r="Q12" s="269"/>
      <c r="R12" s="270"/>
      <c r="S12" s="269"/>
      <c r="T12" s="270"/>
      <c r="U12" s="269"/>
      <c r="V12" s="270"/>
      <c r="W12" s="269"/>
      <c r="X12" s="270"/>
      <c r="Y12" s="269"/>
      <c r="Z12" s="270"/>
      <c r="AA12" s="268"/>
      <c r="AB12" s="267"/>
      <c r="AC12" s="268"/>
      <c r="AD12" s="267"/>
      <c r="AE12" s="268"/>
      <c r="AF12" s="267"/>
      <c r="AG12" s="268"/>
      <c r="AH12" s="267"/>
      <c r="AI12" s="268"/>
      <c r="AJ12" s="267"/>
      <c r="AK12" s="268"/>
      <c r="AL12" s="267"/>
      <c r="AM12" s="268"/>
      <c r="AN12" s="267"/>
      <c r="AO12" s="268"/>
      <c r="AP12" s="267"/>
      <c r="DT12" s="12" t="s">
        <v>4</v>
      </c>
    </row>
    <row r="13" spans="3:124" ht="26.4" customHeight="1" x14ac:dyDescent="0.7">
      <c r="C13" s="1" t="s">
        <v>215</v>
      </c>
      <c r="D13" s="13">
        <f>VLOOKUP($C$2,OD,12,0)</f>
        <v>0</v>
      </c>
      <c r="E13" s="10"/>
      <c r="F13" s="182" t="s">
        <v>200</v>
      </c>
      <c r="G13" s="9">
        <f>VLOOKUP($C$2,OD,28,0)</f>
        <v>0</v>
      </c>
      <c r="H13" s="17"/>
      <c r="J13" s="280"/>
      <c r="K13" s="269"/>
      <c r="L13" s="270"/>
      <c r="M13" s="269"/>
      <c r="N13" s="270"/>
      <c r="O13" s="269"/>
      <c r="P13" s="269"/>
      <c r="Q13" s="269"/>
      <c r="R13" s="270"/>
      <c r="S13" s="269"/>
      <c r="T13" s="270"/>
      <c r="U13" s="269"/>
      <c r="V13" s="270"/>
      <c r="W13" s="269"/>
      <c r="X13" s="270"/>
      <c r="Y13" s="269"/>
      <c r="Z13" s="270"/>
      <c r="AA13" s="268"/>
      <c r="AB13" s="267"/>
      <c r="AC13" s="268"/>
      <c r="AD13" s="267"/>
      <c r="AE13" s="268"/>
      <c r="AF13" s="267"/>
      <c r="AG13" s="268"/>
      <c r="AH13" s="267"/>
      <c r="AI13" s="268"/>
      <c r="AJ13" s="267"/>
      <c r="AK13" s="268"/>
      <c r="AL13" s="267"/>
      <c r="AM13" s="268"/>
      <c r="AN13" s="267"/>
      <c r="AO13" s="268"/>
      <c r="AP13" s="267"/>
      <c r="DT13" s="12"/>
    </row>
    <row r="14" spans="3:124" ht="26.4" customHeight="1" x14ac:dyDescent="0.7">
      <c r="C14" s="4" t="s">
        <v>214</v>
      </c>
      <c r="D14" s="13">
        <f>VLOOKUP($C$2,OD,13,0)</f>
        <v>0</v>
      </c>
      <c r="E14" s="14"/>
      <c r="F14" s="182" t="s">
        <v>207</v>
      </c>
      <c r="G14" s="9">
        <f>VLOOKUP($C$2,OD,29,0)</f>
        <v>0</v>
      </c>
      <c r="H14" s="261" t="s">
        <v>225</v>
      </c>
      <c r="J14" s="280"/>
      <c r="K14" s="269"/>
      <c r="L14" s="270"/>
      <c r="M14" s="269"/>
      <c r="N14" s="270"/>
      <c r="O14" s="269"/>
      <c r="P14" s="269"/>
      <c r="Q14" s="269"/>
      <c r="R14" s="270"/>
      <c r="S14" s="269"/>
      <c r="T14" s="270"/>
      <c r="U14" s="269"/>
      <c r="V14" s="270"/>
      <c r="W14" s="269"/>
      <c r="X14" s="270"/>
      <c r="Y14" s="269"/>
      <c r="Z14" s="270"/>
      <c r="AA14" s="268"/>
      <c r="AB14" s="267"/>
      <c r="AC14" s="268"/>
      <c r="AD14" s="267"/>
      <c r="AE14" s="268"/>
      <c r="AF14" s="267"/>
      <c r="AG14" s="268"/>
      <c r="AH14" s="267"/>
      <c r="AI14" s="268"/>
      <c r="AJ14" s="267"/>
      <c r="AK14" s="268"/>
      <c r="AL14" s="267"/>
      <c r="AM14" s="268"/>
      <c r="AN14" s="267"/>
      <c r="AO14" s="268"/>
      <c r="AP14" s="267"/>
      <c r="DT14" s="12" t="s">
        <v>0</v>
      </c>
    </row>
    <row r="15" spans="3:124" ht="26.4" customHeight="1" x14ac:dyDescent="0.7">
      <c r="C15" s="1" t="s">
        <v>217</v>
      </c>
      <c r="D15" s="13">
        <f>VLOOKUP($C$2,OD,14,0)</f>
        <v>0</v>
      </c>
      <c r="E15" s="10"/>
      <c r="F15" s="182" t="s">
        <v>208</v>
      </c>
      <c r="G15" s="9">
        <f>VLOOKUP($C$2,OD,30,0)</f>
        <v>0</v>
      </c>
      <c r="H15" s="261"/>
      <c r="J15" s="280"/>
      <c r="K15" s="269"/>
      <c r="L15" s="270"/>
      <c r="M15" s="269"/>
      <c r="N15" s="270"/>
      <c r="O15" s="269"/>
      <c r="P15" s="269"/>
      <c r="Q15" s="269"/>
      <c r="R15" s="270"/>
      <c r="S15" s="269"/>
      <c r="T15" s="270"/>
      <c r="U15" s="269"/>
      <c r="V15" s="270"/>
      <c r="W15" s="269"/>
      <c r="X15" s="270"/>
      <c r="Y15" s="269"/>
      <c r="Z15" s="270"/>
      <c r="AA15" s="268"/>
      <c r="AB15" s="267"/>
      <c r="AC15" s="268"/>
      <c r="AD15" s="267"/>
      <c r="AE15" s="268"/>
      <c r="AF15" s="267"/>
      <c r="AG15" s="268"/>
      <c r="AH15" s="267"/>
      <c r="AI15" s="268"/>
      <c r="AJ15" s="267"/>
      <c r="AK15" s="268"/>
      <c r="AL15" s="267"/>
      <c r="AM15" s="268"/>
      <c r="AN15" s="267"/>
      <c r="AO15" s="268"/>
      <c r="AP15" s="267"/>
      <c r="DT15" s="12" t="s">
        <v>14</v>
      </c>
    </row>
    <row r="16" spans="3:124" ht="26.4" customHeight="1" x14ac:dyDescent="0.7">
      <c r="C16" s="4" t="s">
        <v>222</v>
      </c>
      <c r="D16" s="13">
        <f>VLOOKUP($C$2,OD,15,0)</f>
        <v>0</v>
      </c>
      <c r="E16" s="14"/>
      <c r="F16" s="182" t="s">
        <v>210</v>
      </c>
      <c r="G16" s="9">
        <f>VLOOKUP($C$2,OD,31,0)</f>
        <v>0</v>
      </c>
      <c r="H16" s="261"/>
      <c r="J16" s="280"/>
      <c r="K16" s="269"/>
      <c r="L16" s="270"/>
      <c r="M16" s="269"/>
      <c r="N16" s="270"/>
      <c r="O16" s="269"/>
      <c r="P16" s="269"/>
      <c r="Q16" s="269"/>
      <c r="R16" s="270"/>
      <c r="S16" s="269"/>
      <c r="T16" s="270"/>
      <c r="U16" s="269"/>
      <c r="V16" s="270"/>
      <c r="W16" s="269"/>
      <c r="X16" s="270"/>
      <c r="Y16" s="269"/>
      <c r="Z16" s="270"/>
      <c r="AA16" s="268"/>
      <c r="AB16" s="267"/>
      <c r="AC16" s="268"/>
      <c r="AD16" s="267"/>
      <c r="AE16" s="268"/>
      <c r="AF16" s="267"/>
      <c r="AG16" s="268"/>
      <c r="AH16" s="267"/>
      <c r="AI16" s="268"/>
      <c r="AJ16" s="267"/>
      <c r="AK16" s="268"/>
      <c r="AL16" s="267"/>
      <c r="AM16" s="268"/>
      <c r="AN16" s="267"/>
      <c r="AO16" s="268"/>
      <c r="AP16" s="267"/>
      <c r="DT16" s="12" t="s">
        <v>15</v>
      </c>
    </row>
    <row r="17" spans="3:124" ht="26.4" customHeight="1" x14ac:dyDescent="0.7">
      <c r="C17" s="1" t="s">
        <v>209</v>
      </c>
      <c r="D17" s="13">
        <f>VLOOKUP($C$2,OD,16,0)</f>
        <v>0</v>
      </c>
      <c r="E17" s="10"/>
      <c r="F17" s="182" t="s">
        <v>224</v>
      </c>
      <c r="G17" s="9">
        <f>VLOOKUP($C$2,OD,32,0)</f>
        <v>0</v>
      </c>
      <c r="H17" s="266">
        <f>IF(D3=0,0,ROUND(0.1*(H4-H19),0)+D3)</f>
        <v>125653</v>
      </c>
      <c r="J17" s="280"/>
      <c r="K17" s="269"/>
      <c r="L17" s="270"/>
      <c r="M17" s="269"/>
      <c r="N17" s="270"/>
      <c r="O17" s="269"/>
      <c r="P17" s="269"/>
      <c r="Q17" s="269"/>
      <c r="R17" s="270"/>
      <c r="S17" s="269"/>
      <c r="T17" s="270"/>
      <c r="U17" s="269"/>
      <c r="V17" s="270"/>
      <c r="W17" s="269"/>
      <c r="X17" s="270"/>
      <c r="Y17" s="269"/>
      <c r="Z17" s="270"/>
      <c r="AA17" s="268"/>
      <c r="AB17" s="267"/>
      <c r="AC17" s="268"/>
      <c r="AD17" s="267"/>
      <c r="AE17" s="268"/>
      <c r="AF17" s="267"/>
      <c r="AG17" s="268"/>
      <c r="AH17" s="267"/>
      <c r="AI17" s="268"/>
      <c r="AJ17" s="267"/>
      <c r="AK17" s="268"/>
      <c r="AL17" s="267"/>
      <c r="AM17" s="268"/>
      <c r="AN17" s="267"/>
      <c r="AO17" s="268"/>
      <c r="AP17" s="267"/>
      <c r="DT17" s="12" t="s">
        <v>5</v>
      </c>
    </row>
    <row r="18" spans="3:124" ht="26.4" customHeight="1" x14ac:dyDescent="0.7">
      <c r="C18" s="4" t="s">
        <v>213</v>
      </c>
      <c r="D18" s="13">
        <f>VLOOKUP($C$2,OD,17,0)</f>
        <v>0</v>
      </c>
      <c r="E18" s="14"/>
      <c r="F18" s="182" t="s">
        <v>254</v>
      </c>
      <c r="G18" s="9">
        <f>VLOOKUP($C$2,OD,33,0)</f>
        <v>0</v>
      </c>
      <c r="H18" s="266"/>
      <c r="J18" s="280"/>
      <c r="K18" s="269"/>
      <c r="L18" s="270"/>
      <c r="M18" s="269"/>
      <c r="N18" s="270"/>
      <c r="O18" s="269"/>
      <c r="P18" s="269"/>
      <c r="Q18" s="269"/>
      <c r="R18" s="270"/>
      <c r="S18" s="269"/>
      <c r="T18" s="270"/>
      <c r="U18" s="269"/>
      <c r="V18" s="270"/>
      <c r="W18" s="269"/>
      <c r="X18" s="270"/>
      <c r="Y18" s="269"/>
      <c r="Z18" s="270"/>
      <c r="AA18" s="268"/>
      <c r="AB18" s="267"/>
      <c r="AC18" s="268"/>
      <c r="AD18" s="267"/>
      <c r="AE18" s="268"/>
      <c r="AF18" s="267"/>
      <c r="AG18" s="268"/>
      <c r="AH18" s="267"/>
      <c r="AI18" s="268"/>
      <c r="AJ18" s="267"/>
      <c r="AK18" s="268"/>
      <c r="AL18" s="267"/>
      <c r="AM18" s="268"/>
      <c r="AN18" s="267"/>
      <c r="AO18" s="268"/>
      <c r="AP18" s="267"/>
      <c r="DT18" s="12" t="s">
        <v>16</v>
      </c>
    </row>
    <row r="19" spans="3:124" ht="33.6" customHeight="1" x14ac:dyDescent="0.7">
      <c r="C19" s="264" t="str">
        <f>Computation!B62</f>
        <v>Income Tax Payable</v>
      </c>
      <c r="D19" s="265"/>
      <c r="E19" s="18"/>
      <c r="F19" s="19">
        <f>Computation!Q62</f>
        <v>1298</v>
      </c>
      <c r="G19" s="20"/>
      <c r="H19" s="21">
        <f>GA55A!I34</f>
        <v>48224</v>
      </c>
      <c r="J19" s="280"/>
      <c r="K19" s="269"/>
      <c r="L19" s="270"/>
      <c r="M19" s="269"/>
      <c r="N19" s="270"/>
      <c r="O19" s="269"/>
      <c r="P19" s="269"/>
      <c r="Q19" s="269"/>
      <c r="R19" s="270"/>
      <c r="S19" s="269"/>
      <c r="T19" s="270"/>
      <c r="U19" s="269"/>
      <c r="V19" s="270"/>
      <c r="W19" s="269"/>
      <c r="X19" s="270"/>
      <c r="Y19" s="269"/>
      <c r="Z19" s="270"/>
      <c r="AA19" s="268"/>
      <c r="AB19" s="267"/>
      <c r="AC19" s="268"/>
      <c r="AD19" s="267"/>
      <c r="AE19" s="268"/>
      <c r="AF19" s="267"/>
      <c r="AG19" s="268"/>
      <c r="AH19" s="267"/>
      <c r="AI19" s="268"/>
      <c r="AJ19" s="267"/>
      <c r="AK19" s="268"/>
      <c r="AL19" s="267"/>
      <c r="AM19" s="268"/>
      <c r="AN19" s="267"/>
      <c r="AO19" s="268"/>
      <c r="AP19" s="267"/>
      <c r="DT19" s="12" t="s">
        <v>7</v>
      </c>
    </row>
    <row r="20" spans="3:124" ht="23.4" customHeight="1" x14ac:dyDescent="0.7">
      <c r="C20" s="262" t="str">
        <f>"Total Rebate of (US 80C, 80CCC,80CCD(1)) =  "&amp;Computation!Q30</f>
        <v>Total Rebate of (US 80C, 80CCC,80CCD(1)) =  145341</v>
      </c>
      <c r="D20" s="263"/>
      <c r="E20" s="22"/>
      <c r="F20" s="23" t="str">
        <f>"Investable Amount = "&amp;(150000-Computation!Q30)</f>
        <v>Investable Amount = 4659</v>
      </c>
      <c r="G20" s="24"/>
      <c r="H20" s="25"/>
      <c r="J20" s="280"/>
      <c r="K20" s="269"/>
      <c r="L20" s="270"/>
      <c r="M20" s="269"/>
      <c r="N20" s="270"/>
      <c r="O20" s="269"/>
      <c r="P20" s="269"/>
      <c r="Q20" s="269"/>
      <c r="R20" s="270"/>
      <c r="S20" s="269"/>
      <c r="T20" s="270"/>
      <c r="U20" s="269"/>
      <c r="V20" s="270"/>
      <c r="W20" s="269"/>
      <c r="X20" s="270"/>
      <c r="Y20" s="269"/>
      <c r="Z20" s="270"/>
      <c r="AA20" s="268"/>
      <c r="AB20" s="267"/>
      <c r="AC20" s="268"/>
      <c r="AD20" s="267"/>
      <c r="AE20" s="268"/>
      <c r="AF20" s="267"/>
      <c r="AG20" s="268"/>
      <c r="AH20" s="267"/>
      <c r="AI20" s="268"/>
      <c r="AJ20" s="267"/>
      <c r="AK20" s="268"/>
      <c r="AL20" s="267"/>
      <c r="AM20" s="268"/>
      <c r="AN20" s="267"/>
      <c r="AO20" s="268"/>
      <c r="AP20" s="267"/>
      <c r="DT20" s="12" t="s">
        <v>13</v>
      </c>
    </row>
    <row r="21" spans="3:124" ht="25.2" customHeight="1" thickBot="1" x14ac:dyDescent="0.5">
      <c r="C21" s="254" t="s">
        <v>258</v>
      </c>
      <c r="D21" s="255"/>
      <c r="E21" s="255"/>
      <c r="F21" s="255"/>
      <c r="G21" s="255"/>
      <c r="H21" s="256"/>
      <c r="J21" s="280"/>
      <c r="K21" s="269"/>
      <c r="L21" s="270"/>
      <c r="M21" s="269"/>
      <c r="N21" s="270"/>
      <c r="O21" s="269"/>
      <c r="P21" s="269"/>
      <c r="Q21" s="269"/>
      <c r="R21" s="270"/>
      <c r="S21" s="269"/>
      <c r="T21" s="270"/>
      <c r="U21" s="269"/>
      <c r="V21" s="270"/>
      <c r="W21" s="269"/>
      <c r="X21" s="270"/>
      <c r="Y21" s="269"/>
      <c r="Z21" s="270"/>
      <c r="AA21" s="268"/>
      <c r="AB21" s="267"/>
      <c r="AC21" s="268"/>
      <c r="AD21" s="267"/>
      <c r="AE21" s="268"/>
      <c r="AF21" s="267"/>
      <c r="AG21" s="268"/>
      <c r="AH21" s="267"/>
      <c r="AI21" s="268"/>
      <c r="AJ21" s="267"/>
      <c r="AK21" s="268"/>
      <c r="AL21" s="267"/>
      <c r="AM21" s="268"/>
      <c r="AN21" s="267"/>
      <c r="AO21" s="268"/>
      <c r="AP21" s="267"/>
    </row>
    <row r="22" spans="3:124" ht="16.8" customHeight="1" x14ac:dyDescent="0.75">
      <c r="C22" s="26"/>
      <c r="D22" s="27"/>
      <c r="E22" s="28"/>
      <c r="F22" s="28"/>
      <c r="G22" s="27"/>
      <c r="H22" s="29"/>
      <c r="J22" s="280"/>
      <c r="K22" s="269"/>
      <c r="L22" s="270"/>
      <c r="M22" s="269"/>
      <c r="N22" s="270"/>
      <c r="O22" s="269"/>
      <c r="P22" s="269"/>
      <c r="Q22" s="269"/>
      <c r="R22" s="270"/>
      <c r="S22" s="269"/>
      <c r="T22" s="270"/>
      <c r="U22" s="269"/>
      <c r="V22" s="270"/>
      <c r="W22" s="269"/>
      <c r="X22" s="270"/>
      <c r="Y22" s="269"/>
      <c r="Z22" s="270"/>
      <c r="AA22" s="268"/>
      <c r="AB22" s="267"/>
      <c r="AC22" s="268"/>
      <c r="AD22" s="267"/>
      <c r="AE22" s="268"/>
      <c r="AF22" s="267"/>
      <c r="AG22" s="268"/>
      <c r="AH22" s="267"/>
      <c r="AI22" s="268"/>
      <c r="AJ22" s="267"/>
      <c r="AK22" s="268"/>
      <c r="AL22" s="267"/>
      <c r="AM22" s="268"/>
      <c r="AN22" s="267"/>
      <c r="AO22" s="268"/>
      <c r="AP22" s="267"/>
    </row>
    <row r="23" spans="3:124" ht="16.8" customHeight="1" x14ac:dyDescent="0.75">
      <c r="C23" s="26"/>
      <c r="D23" s="27"/>
      <c r="E23" s="28"/>
      <c r="F23" s="28"/>
      <c r="G23" s="27"/>
      <c r="H23" s="29"/>
      <c r="J23" s="280"/>
      <c r="K23" s="269"/>
      <c r="L23" s="270"/>
      <c r="M23" s="269"/>
      <c r="N23" s="270"/>
      <c r="O23" s="269"/>
      <c r="P23" s="269"/>
      <c r="Q23" s="269"/>
      <c r="R23" s="270"/>
      <c r="S23" s="269"/>
      <c r="T23" s="270"/>
      <c r="U23" s="269"/>
      <c r="V23" s="270"/>
      <c r="W23" s="269"/>
      <c r="X23" s="270"/>
      <c r="Y23" s="269"/>
      <c r="Z23" s="270"/>
      <c r="AA23" s="268"/>
      <c r="AB23" s="267"/>
      <c r="AC23" s="268"/>
      <c r="AD23" s="267"/>
      <c r="AE23" s="268"/>
      <c r="AF23" s="267"/>
      <c r="AG23" s="268"/>
      <c r="AH23" s="267"/>
      <c r="AI23" s="268"/>
      <c r="AJ23" s="267"/>
      <c r="AK23" s="268"/>
      <c r="AL23" s="267"/>
      <c r="AM23" s="268"/>
      <c r="AN23" s="267"/>
      <c r="AO23" s="268"/>
      <c r="AP23" s="267"/>
    </row>
    <row r="24" spans="3:124" ht="16.8" customHeight="1" x14ac:dyDescent="0.45">
      <c r="J24" s="280"/>
      <c r="K24" s="269"/>
      <c r="L24" s="270"/>
      <c r="M24" s="269"/>
      <c r="N24" s="270"/>
      <c r="O24" s="269"/>
      <c r="P24" s="269"/>
      <c r="Q24" s="269"/>
      <c r="R24" s="270"/>
      <c r="S24" s="269"/>
      <c r="T24" s="270"/>
      <c r="U24" s="269"/>
      <c r="V24" s="270"/>
      <c r="W24" s="269"/>
      <c r="X24" s="270"/>
      <c r="Y24" s="269"/>
      <c r="Z24" s="270"/>
      <c r="AA24" s="268"/>
      <c r="AB24" s="267"/>
      <c r="AC24" s="268"/>
      <c r="AD24" s="267"/>
      <c r="AE24" s="268"/>
      <c r="AF24" s="267"/>
      <c r="AG24" s="268"/>
      <c r="AH24" s="267"/>
      <c r="AI24" s="268"/>
      <c r="AJ24" s="267"/>
      <c r="AK24" s="268"/>
      <c r="AL24" s="267"/>
      <c r="AM24" s="268"/>
      <c r="AN24" s="267"/>
      <c r="AO24" s="268"/>
      <c r="AP24" s="267"/>
    </row>
    <row r="25" spans="3:124" ht="16.8" customHeight="1" x14ac:dyDescent="0.45">
      <c r="J25" s="280"/>
      <c r="K25" s="269"/>
      <c r="L25" s="270"/>
      <c r="M25" s="269"/>
      <c r="N25" s="270"/>
      <c r="O25" s="269"/>
      <c r="P25" s="269"/>
      <c r="Q25" s="269"/>
      <c r="R25" s="270"/>
      <c r="S25" s="269"/>
      <c r="T25" s="270"/>
      <c r="U25" s="269"/>
      <c r="V25" s="270"/>
      <c r="W25" s="269"/>
      <c r="X25" s="270"/>
      <c r="Y25" s="269"/>
      <c r="Z25" s="270"/>
      <c r="AA25" s="268"/>
      <c r="AB25" s="267"/>
      <c r="AC25" s="268"/>
      <c r="AD25" s="267"/>
      <c r="AE25" s="268"/>
      <c r="AF25" s="267"/>
      <c r="AG25" s="268"/>
      <c r="AH25" s="267"/>
      <c r="AI25" s="268"/>
      <c r="AJ25" s="267"/>
      <c r="AK25" s="268"/>
      <c r="AL25" s="267"/>
      <c r="AM25" s="268"/>
      <c r="AN25" s="267"/>
      <c r="AO25" s="268"/>
      <c r="AP25" s="267"/>
    </row>
    <row r="26" spans="3:124" ht="16.8" customHeight="1" x14ac:dyDescent="0.45">
      <c r="J26" s="280"/>
      <c r="K26" s="269"/>
      <c r="L26" s="270"/>
      <c r="M26" s="269"/>
      <c r="N26" s="270"/>
      <c r="O26" s="269"/>
      <c r="P26" s="269"/>
      <c r="Q26" s="269"/>
      <c r="R26" s="270"/>
      <c r="S26" s="269"/>
      <c r="T26" s="270"/>
      <c r="U26" s="269"/>
      <c r="V26" s="270"/>
      <c r="W26" s="269"/>
      <c r="X26" s="270"/>
      <c r="Y26" s="269"/>
      <c r="Z26" s="270"/>
      <c r="AA26" s="268"/>
      <c r="AB26" s="267"/>
      <c r="AC26" s="268"/>
      <c r="AD26" s="267"/>
      <c r="AE26" s="268"/>
      <c r="AF26" s="267"/>
      <c r="AG26" s="268"/>
      <c r="AH26" s="267"/>
      <c r="AI26" s="268"/>
      <c r="AJ26" s="267"/>
      <c r="AK26" s="268"/>
      <c r="AL26" s="267"/>
      <c r="AM26" s="268"/>
      <c r="AN26" s="267"/>
      <c r="AO26" s="268"/>
      <c r="AP26" s="267"/>
    </row>
    <row r="27" spans="3:124" ht="16.8" customHeight="1" x14ac:dyDescent="0.45">
      <c r="J27" s="280"/>
      <c r="K27" s="269"/>
      <c r="L27" s="270"/>
      <c r="M27" s="269"/>
      <c r="N27" s="270"/>
      <c r="O27" s="269"/>
      <c r="P27" s="269"/>
      <c r="Q27" s="269"/>
      <c r="R27" s="270"/>
      <c r="S27" s="269"/>
      <c r="T27" s="270"/>
      <c r="U27" s="269"/>
      <c r="V27" s="270"/>
      <c r="W27" s="269"/>
      <c r="X27" s="270"/>
      <c r="Y27" s="269"/>
      <c r="Z27" s="270"/>
      <c r="AA27" s="268"/>
      <c r="AB27" s="267"/>
      <c r="AC27" s="268"/>
      <c r="AD27" s="267"/>
      <c r="AE27" s="268"/>
      <c r="AF27" s="267"/>
      <c r="AG27" s="268"/>
      <c r="AH27" s="267"/>
      <c r="AI27" s="268"/>
      <c r="AJ27" s="267"/>
      <c r="AK27" s="268"/>
      <c r="AL27" s="267"/>
      <c r="AM27" s="268"/>
      <c r="AN27" s="267"/>
      <c r="AO27" s="268"/>
      <c r="AP27" s="267"/>
    </row>
    <row r="28" spans="3:124" ht="86.4" customHeight="1" x14ac:dyDescent="0.45">
      <c r="J28" s="280"/>
      <c r="K28" s="269"/>
      <c r="L28" s="270"/>
      <c r="M28" s="269"/>
      <c r="N28" s="270"/>
      <c r="O28" s="269"/>
      <c r="P28" s="269"/>
      <c r="Q28" s="269"/>
      <c r="R28" s="270"/>
      <c r="S28" s="269"/>
      <c r="T28" s="270"/>
      <c r="U28" s="269"/>
      <c r="V28" s="270"/>
      <c r="W28" s="269"/>
      <c r="X28" s="270"/>
      <c r="Y28" s="269"/>
      <c r="Z28" s="270"/>
      <c r="AA28" s="268"/>
      <c r="AB28" s="267"/>
      <c r="AC28" s="268"/>
      <c r="AD28" s="267"/>
      <c r="AE28" s="268"/>
      <c r="AF28" s="267"/>
      <c r="AG28" s="268"/>
      <c r="AH28" s="267"/>
      <c r="AI28" s="268"/>
      <c r="AJ28" s="267"/>
      <c r="AK28" s="268"/>
      <c r="AL28" s="267"/>
      <c r="AM28" s="268"/>
      <c r="AN28" s="267"/>
      <c r="AO28" s="268"/>
      <c r="AP28" s="267"/>
    </row>
    <row r="29" spans="3:124" ht="99.6" customHeight="1" x14ac:dyDescent="0.45">
      <c r="J29" s="280"/>
      <c r="K29" s="269"/>
      <c r="L29" s="270"/>
      <c r="M29" s="269"/>
      <c r="N29" s="270"/>
      <c r="O29" s="269"/>
      <c r="P29" s="269"/>
      <c r="Q29" s="269"/>
      <c r="R29" s="270"/>
      <c r="S29" s="269"/>
      <c r="T29" s="270"/>
      <c r="U29" s="269"/>
      <c r="V29" s="270"/>
      <c r="W29" s="269"/>
      <c r="X29" s="270"/>
      <c r="Y29" s="269"/>
      <c r="Z29" s="270"/>
      <c r="AA29" s="268"/>
      <c r="AB29" s="267"/>
      <c r="AC29" s="268"/>
      <c r="AD29" s="267"/>
      <c r="AE29" s="268"/>
      <c r="AF29" s="267"/>
      <c r="AG29" s="268"/>
      <c r="AH29" s="267"/>
      <c r="AI29" s="268"/>
      <c r="AJ29" s="267"/>
      <c r="AK29" s="268"/>
      <c r="AL29" s="267"/>
      <c r="AM29" s="268"/>
      <c r="AN29" s="267"/>
      <c r="AO29" s="268"/>
      <c r="AP29" s="267"/>
    </row>
    <row r="30" spans="3:124" ht="88.8" customHeight="1" x14ac:dyDescent="0.45">
      <c r="J30" s="280"/>
      <c r="K30" s="269"/>
      <c r="L30" s="270"/>
      <c r="M30" s="269"/>
      <c r="N30" s="270"/>
      <c r="O30" s="269"/>
      <c r="P30" s="269"/>
      <c r="Q30" s="269"/>
      <c r="R30" s="270"/>
      <c r="S30" s="269"/>
      <c r="T30" s="270"/>
      <c r="U30" s="269"/>
      <c r="V30" s="270"/>
      <c r="W30" s="269"/>
      <c r="X30" s="270"/>
      <c r="Y30" s="269"/>
      <c r="Z30" s="270"/>
      <c r="AA30" s="268"/>
      <c r="AB30" s="267"/>
      <c r="AC30" s="268"/>
      <c r="AD30" s="267"/>
      <c r="AE30" s="268"/>
      <c r="AF30" s="267"/>
      <c r="AG30" s="268"/>
      <c r="AH30" s="267"/>
      <c r="AI30" s="268"/>
      <c r="AJ30" s="267"/>
      <c r="AK30" s="268"/>
      <c r="AL30" s="267"/>
      <c r="AM30" s="268"/>
      <c r="AN30" s="267"/>
      <c r="AO30" s="268"/>
      <c r="AP30" s="267"/>
    </row>
    <row r="31" spans="3:124" ht="31.2" customHeight="1" x14ac:dyDescent="0.55000000000000004">
      <c r="J31" s="188" t="s">
        <v>287</v>
      </c>
      <c r="K31" s="189" t="s">
        <v>288</v>
      </c>
      <c r="L31" s="190" t="s">
        <v>289</v>
      </c>
      <c r="M31" s="189" t="s">
        <v>290</v>
      </c>
      <c r="N31" s="190" t="s">
        <v>291</v>
      </c>
      <c r="O31" s="189" t="s">
        <v>292</v>
      </c>
      <c r="P31" s="190" t="s">
        <v>293</v>
      </c>
      <c r="Q31" s="189" t="s">
        <v>294</v>
      </c>
      <c r="R31" s="190" t="s">
        <v>295</v>
      </c>
      <c r="S31" s="189" t="s">
        <v>296</v>
      </c>
      <c r="T31" s="190" t="s">
        <v>297</v>
      </c>
      <c r="U31" s="189" t="s">
        <v>298</v>
      </c>
      <c r="V31" s="190" t="s">
        <v>299</v>
      </c>
      <c r="W31" s="189" t="s">
        <v>300</v>
      </c>
      <c r="X31" s="190" t="s">
        <v>301</v>
      </c>
      <c r="Y31" s="189" t="s">
        <v>302</v>
      </c>
      <c r="Z31" s="190" t="s">
        <v>303</v>
      </c>
      <c r="AA31" s="189" t="s">
        <v>304</v>
      </c>
      <c r="AB31" s="190" t="s">
        <v>305</v>
      </c>
      <c r="AC31" s="189" t="s">
        <v>306</v>
      </c>
      <c r="AD31" s="190" t="s">
        <v>307</v>
      </c>
      <c r="AE31" s="189" t="s">
        <v>308</v>
      </c>
      <c r="AF31" s="190" t="s">
        <v>309</v>
      </c>
      <c r="AG31" s="189" t="s">
        <v>310</v>
      </c>
      <c r="AH31" s="190" t="s">
        <v>311</v>
      </c>
      <c r="AI31" s="189" t="s">
        <v>312</v>
      </c>
      <c r="AJ31" s="190" t="s">
        <v>313</v>
      </c>
      <c r="AK31" s="189" t="s">
        <v>314</v>
      </c>
      <c r="AL31" s="190" t="s">
        <v>315</v>
      </c>
      <c r="AM31" s="189" t="s">
        <v>316</v>
      </c>
      <c r="AN31" s="190" t="s">
        <v>317</v>
      </c>
      <c r="AO31" s="189" t="s">
        <v>318</v>
      </c>
      <c r="AP31" s="191" t="s">
        <v>319</v>
      </c>
    </row>
    <row r="32" spans="3:124" ht="24" customHeight="1" x14ac:dyDescent="0.45">
      <c r="J32" s="438" t="str">
        <f>KD!B6</f>
        <v>Ramkesh Meena</v>
      </c>
      <c r="K32" s="439" t="s">
        <v>97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19761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0</v>
      </c>
      <c r="Z32" s="440">
        <v>0</v>
      </c>
      <c r="AA32" s="440">
        <v>0</v>
      </c>
      <c r="AB32" s="440">
        <v>0</v>
      </c>
      <c r="AC32" s="440">
        <v>0</v>
      </c>
      <c r="AD32" s="440">
        <v>0</v>
      </c>
      <c r="AE32" s="440">
        <v>0</v>
      </c>
      <c r="AF32" s="440">
        <v>0</v>
      </c>
      <c r="AG32" s="440">
        <v>0</v>
      </c>
      <c r="AH32" s="440">
        <v>0</v>
      </c>
      <c r="AI32" s="440">
        <v>0</v>
      </c>
      <c r="AJ32" s="440">
        <v>100</v>
      </c>
      <c r="AK32" s="440">
        <v>0</v>
      </c>
      <c r="AL32" s="440">
        <v>0</v>
      </c>
      <c r="AM32" s="440">
        <v>0</v>
      </c>
      <c r="AN32" s="440">
        <v>0</v>
      </c>
      <c r="AO32" s="440">
        <v>0</v>
      </c>
      <c r="AP32" s="441">
        <v>0</v>
      </c>
    </row>
    <row r="33" spans="10:42" ht="24" customHeight="1" x14ac:dyDescent="0.45">
      <c r="J33" s="33">
        <f>KD!B7</f>
        <v>0</v>
      </c>
      <c r="K33" s="193" t="s">
        <v>98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0</v>
      </c>
      <c r="AG33" s="194">
        <v>0</v>
      </c>
      <c r="AH33" s="194">
        <v>0</v>
      </c>
      <c r="AI33" s="194">
        <v>0</v>
      </c>
      <c r="AJ33" s="194">
        <v>0</v>
      </c>
      <c r="AK33" s="194">
        <v>0</v>
      </c>
      <c r="AL33" s="194">
        <v>0</v>
      </c>
      <c r="AM33" s="194">
        <v>0</v>
      </c>
      <c r="AN33" s="194">
        <v>0</v>
      </c>
      <c r="AO33" s="194">
        <v>0</v>
      </c>
      <c r="AP33" s="195">
        <v>0</v>
      </c>
    </row>
    <row r="34" spans="10:42" ht="24" customHeight="1" x14ac:dyDescent="0.45">
      <c r="J34" s="33">
        <f>KD!B8</f>
        <v>0</v>
      </c>
      <c r="K34" s="193" t="s">
        <v>98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0</v>
      </c>
      <c r="AK34" s="194">
        <v>0</v>
      </c>
      <c r="AL34" s="194">
        <v>0</v>
      </c>
      <c r="AM34" s="194">
        <v>0</v>
      </c>
      <c r="AN34" s="194">
        <v>0</v>
      </c>
      <c r="AO34" s="194">
        <v>0</v>
      </c>
      <c r="AP34" s="195">
        <v>0</v>
      </c>
    </row>
    <row r="35" spans="10:42" ht="24" customHeight="1" x14ac:dyDescent="0.45">
      <c r="J35" s="33">
        <f>KD!B9</f>
        <v>0</v>
      </c>
      <c r="K35" s="193" t="s">
        <v>98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  <c r="V35" s="194">
        <v>0</v>
      </c>
      <c r="W35" s="194">
        <v>0</v>
      </c>
      <c r="X35" s="194">
        <v>0</v>
      </c>
      <c r="Y35" s="194">
        <v>0</v>
      </c>
      <c r="Z35" s="194">
        <v>0</v>
      </c>
      <c r="AA35" s="194">
        <v>0</v>
      </c>
      <c r="AB35" s="194">
        <v>0</v>
      </c>
      <c r="AC35" s="194">
        <v>0</v>
      </c>
      <c r="AD35" s="194">
        <v>0</v>
      </c>
      <c r="AE35" s="194">
        <v>0</v>
      </c>
      <c r="AF35" s="194">
        <v>0</v>
      </c>
      <c r="AG35" s="194">
        <v>0</v>
      </c>
      <c r="AH35" s="194">
        <v>0</v>
      </c>
      <c r="AI35" s="194">
        <v>0</v>
      </c>
      <c r="AJ35" s="194">
        <v>0</v>
      </c>
      <c r="AK35" s="194">
        <v>0</v>
      </c>
      <c r="AL35" s="194">
        <v>0</v>
      </c>
      <c r="AM35" s="194">
        <v>0</v>
      </c>
      <c r="AN35" s="194">
        <v>0</v>
      </c>
      <c r="AO35" s="194">
        <v>0</v>
      </c>
      <c r="AP35" s="195">
        <v>0</v>
      </c>
    </row>
    <row r="36" spans="10:42" ht="24" customHeight="1" x14ac:dyDescent="0.45">
      <c r="J36" s="33">
        <f>KD!B10</f>
        <v>0</v>
      </c>
      <c r="K36" s="193" t="s">
        <v>98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194">
        <v>0</v>
      </c>
      <c r="AG36" s="194">
        <v>0</v>
      </c>
      <c r="AH36" s="194">
        <v>0</v>
      </c>
      <c r="AI36" s="194">
        <v>0</v>
      </c>
      <c r="AJ36" s="194">
        <v>0</v>
      </c>
      <c r="AK36" s="194">
        <v>0</v>
      </c>
      <c r="AL36" s="194">
        <v>0</v>
      </c>
      <c r="AM36" s="194">
        <v>0</v>
      </c>
      <c r="AN36" s="194">
        <v>0</v>
      </c>
      <c r="AO36" s="194">
        <v>0</v>
      </c>
      <c r="AP36" s="195">
        <v>0</v>
      </c>
    </row>
    <row r="37" spans="10:42" ht="24" customHeight="1" x14ac:dyDescent="0.45">
      <c r="J37" s="33">
        <f>KD!B11</f>
        <v>0</v>
      </c>
      <c r="K37" s="193" t="s">
        <v>98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4">
        <v>0</v>
      </c>
      <c r="AE37" s="194">
        <v>0</v>
      </c>
      <c r="AF37" s="194">
        <v>0</v>
      </c>
      <c r="AG37" s="194">
        <v>0</v>
      </c>
      <c r="AH37" s="194">
        <v>0</v>
      </c>
      <c r="AI37" s="194">
        <v>0</v>
      </c>
      <c r="AJ37" s="194">
        <v>0</v>
      </c>
      <c r="AK37" s="194">
        <v>0</v>
      </c>
      <c r="AL37" s="194">
        <v>0</v>
      </c>
      <c r="AM37" s="194">
        <v>0</v>
      </c>
      <c r="AN37" s="194">
        <v>0</v>
      </c>
      <c r="AO37" s="194">
        <v>0</v>
      </c>
      <c r="AP37" s="195">
        <v>0</v>
      </c>
    </row>
    <row r="38" spans="10:42" ht="24" customHeight="1" x14ac:dyDescent="0.45">
      <c r="J38" s="33">
        <f>KD!B12</f>
        <v>0</v>
      </c>
      <c r="K38" s="193" t="s">
        <v>98</v>
      </c>
      <c r="L38" s="194">
        <v>0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0</v>
      </c>
      <c r="AE38" s="194">
        <v>0</v>
      </c>
      <c r="AF38" s="194">
        <v>0</v>
      </c>
      <c r="AG38" s="194">
        <v>0</v>
      </c>
      <c r="AH38" s="194">
        <v>0</v>
      </c>
      <c r="AI38" s="194">
        <v>0</v>
      </c>
      <c r="AJ38" s="194">
        <v>0</v>
      </c>
      <c r="AK38" s="194">
        <v>0</v>
      </c>
      <c r="AL38" s="194">
        <v>0</v>
      </c>
      <c r="AM38" s="194">
        <v>0</v>
      </c>
      <c r="AN38" s="194">
        <v>0</v>
      </c>
      <c r="AO38" s="194">
        <v>0</v>
      </c>
      <c r="AP38" s="195">
        <v>0</v>
      </c>
    </row>
    <row r="39" spans="10:42" ht="24" customHeight="1" x14ac:dyDescent="0.45">
      <c r="J39" s="33">
        <f>KD!B13</f>
        <v>0</v>
      </c>
      <c r="K39" s="193" t="s">
        <v>98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  <c r="V39" s="194">
        <v>0</v>
      </c>
      <c r="W39" s="194">
        <v>0</v>
      </c>
      <c r="X39" s="194">
        <v>0</v>
      </c>
      <c r="Y39" s="194">
        <v>0</v>
      </c>
      <c r="Z39" s="194">
        <v>0</v>
      </c>
      <c r="AA39" s="194">
        <v>0</v>
      </c>
      <c r="AB39" s="194">
        <v>0</v>
      </c>
      <c r="AC39" s="194">
        <v>0</v>
      </c>
      <c r="AD39" s="194">
        <v>0</v>
      </c>
      <c r="AE39" s="194">
        <v>0</v>
      </c>
      <c r="AF39" s="194">
        <v>0</v>
      </c>
      <c r="AG39" s="194">
        <v>0</v>
      </c>
      <c r="AH39" s="194">
        <v>0</v>
      </c>
      <c r="AI39" s="194">
        <v>0</v>
      </c>
      <c r="AJ39" s="194">
        <v>0</v>
      </c>
      <c r="AK39" s="194">
        <v>0</v>
      </c>
      <c r="AL39" s="194">
        <v>0</v>
      </c>
      <c r="AM39" s="194">
        <v>0</v>
      </c>
      <c r="AN39" s="194">
        <v>0</v>
      </c>
      <c r="AO39" s="194">
        <v>0</v>
      </c>
      <c r="AP39" s="195">
        <v>0</v>
      </c>
    </row>
    <row r="40" spans="10:42" ht="24" customHeight="1" x14ac:dyDescent="0.45">
      <c r="J40" s="33">
        <f>KD!B14</f>
        <v>0</v>
      </c>
      <c r="K40" s="193" t="s">
        <v>98</v>
      </c>
      <c r="L40" s="194">
        <v>0</v>
      </c>
      <c r="M40" s="194">
        <v>0</v>
      </c>
      <c r="N40" s="194">
        <v>0</v>
      </c>
      <c r="O40" s="194"/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194">
        <v>0</v>
      </c>
      <c r="X40" s="194">
        <v>0</v>
      </c>
      <c r="Y40" s="194">
        <v>0</v>
      </c>
      <c r="Z40" s="194">
        <v>0</v>
      </c>
      <c r="AA40" s="194">
        <v>0</v>
      </c>
      <c r="AB40" s="194">
        <v>0</v>
      </c>
      <c r="AC40" s="194">
        <v>0</v>
      </c>
      <c r="AD40" s="194">
        <v>0</v>
      </c>
      <c r="AE40" s="194">
        <v>0</v>
      </c>
      <c r="AF40" s="194">
        <v>0</v>
      </c>
      <c r="AG40" s="194">
        <v>0</v>
      </c>
      <c r="AH40" s="194">
        <v>0</v>
      </c>
      <c r="AI40" s="194">
        <v>0</v>
      </c>
      <c r="AJ40" s="194">
        <v>0</v>
      </c>
      <c r="AK40" s="194">
        <v>0</v>
      </c>
      <c r="AL40" s="194">
        <v>0</v>
      </c>
      <c r="AM40" s="194">
        <v>0</v>
      </c>
      <c r="AN40" s="194">
        <v>0</v>
      </c>
      <c r="AO40" s="194">
        <v>0</v>
      </c>
      <c r="AP40" s="195">
        <v>0</v>
      </c>
    </row>
    <row r="41" spans="10:42" ht="24" customHeight="1" x14ac:dyDescent="0.45">
      <c r="J41" s="33">
        <f>KD!B15</f>
        <v>0</v>
      </c>
      <c r="K41" s="193" t="s">
        <v>98</v>
      </c>
      <c r="L41" s="194">
        <v>0</v>
      </c>
      <c r="M41" s="194">
        <v>0</v>
      </c>
      <c r="N41" s="194">
        <v>0</v>
      </c>
      <c r="O41" s="194">
        <v>0</v>
      </c>
      <c r="P41" s="194">
        <v>0</v>
      </c>
      <c r="Q41" s="194">
        <v>0</v>
      </c>
      <c r="R41" s="194">
        <v>0</v>
      </c>
      <c r="S41" s="194">
        <v>0</v>
      </c>
      <c r="T41" s="194">
        <v>0</v>
      </c>
      <c r="U41" s="194">
        <v>0</v>
      </c>
      <c r="V41" s="194">
        <v>0</v>
      </c>
      <c r="W41" s="194">
        <v>0</v>
      </c>
      <c r="X41" s="194">
        <v>0</v>
      </c>
      <c r="Y41" s="194">
        <v>0</v>
      </c>
      <c r="Z41" s="194">
        <v>0</v>
      </c>
      <c r="AA41" s="194">
        <v>0</v>
      </c>
      <c r="AB41" s="194">
        <v>0</v>
      </c>
      <c r="AC41" s="194">
        <v>0</v>
      </c>
      <c r="AD41" s="194">
        <v>0</v>
      </c>
      <c r="AE41" s="194">
        <v>0</v>
      </c>
      <c r="AF41" s="194">
        <v>0</v>
      </c>
      <c r="AG41" s="194">
        <v>0</v>
      </c>
      <c r="AH41" s="194">
        <v>0</v>
      </c>
      <c r="AI41" s="194">
        <v>0</v>
      </c>
      <c r="AJ41" s="194">
        <v>0</v>
      </c>
      <c r="AK41" s="194">
        <v>0</v>
      </c>
      <c r="AL41" s="194">
        <v>0</v>
      </c>
      <c r="AM41" s="194">
        <v>0</v>
      </c>
      <c r="AN41" s="194">
        <v>0</v>
      </c>
      <c r="AO41" s="194">
        <v>0</v>
      </c>
      <c r="AP41" s="195">
        <v>0</v>
      </c>
    </row>
    <row r="42" spans="10:42" ht="24" customHeight="1" x14ac:dyDescent="0.45">
      <c r="J42" s="33">
        <f>KD!B16</f>
        <v>0</v>
      </c>
      <c r="K42" s="193" t="s">
        <v>98</v>
      </c>
      <c r="L42" s="194">
        <v>0</v>
      </c>
      <c r="M42" s="194">
        <v>0</v>
      </c>
      <c r="N42" s="194">
        <v>0</v>
      </c>
      <c r="O42" s="194">
        <v>0</v>
      </c>
      <c r="P42" s="194">
        <v>0</v>
      </c>
      <c r="Q42" s="194">
        <v>0</v>
      </c>
      <c r="R42" s="194">
        <v>0</v>
      </c>
      <c r="S42" s="194">
        <v>0</v>
      </c>
      <c r="T42" s="194">
        <v>0</v>
      </c>
      <c r="U42" s="194">
        <v>0</v>
      </c>
      <c r="V42" s="194">
        <v>0</v>
      </c>
      <c r="W42" s="194">
        <v>0</v>
      </c>
      <c r="X42" s="194">
        <v>0</v>
      </c>
      <c r="Y42" s="194">
        <v>0</v>
      </c>
      <c r="Z42" s="194">
        <v>0</v>
      </c>
      <c r="AA42" s="194">
        <v>0</v>
      </c>
      <c r="AB42" s="194">
        <v>0</v>
      </c>
      <c r="AC42" s="194">
        <v>0</v>
      </c>
      <c r="AD42" s="194">
        <v>0</v>
      </c>
      <c r="AE42" s="194">
        <v>0</v>
      </c>
      <c r="AF42" s="194">
        <v>0</v>
      </c>
      <c r="AG42" s="194">
        <v>0</v>
      </c>
      <c r="AH42" s="194">
        <v>0</v>
      </c>
      <c r="AI42" s="194">
        <v>0</v>
      </c>
      <c r="AJ42" s="194">
        <v>0</v>
      </c>
      <c r="AK42" s="194">
        <v>0</v>
      </c>
      <c r="AL42" s="194">
        <v>0</v>
      </c>
      <c r="AM42" s="194">
        <v>0</v>
      </c>
      <c r="AN42" s="194">
        <v>0</v>
      </c>
      <c r="AO42" s="194">
        <v>0</v>
      </c>
      <c r="AP42" s="195">
        <v>0</v>
      </c>
    </row>
    <row r="43" spans="10:42" ht="24" customHeight="1" x14ac:dyDescent="0.45">
      <c r="J43" s="33">
        <f>KD!B17</f>
        <v>0</v>
      </c>
      <c r="K43" s="193" t="s">
        <v>98</v>
      </c>
      <c r="L43" s="194">
        <v>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/>
      <c r="S43" s="194">
        <v>0</v>
      </c>
      <c r="T43" s="194">
        <v>0</v>
      </c>
      <c r="U43" s="194">
        <v>0</v>
      </c>
      <c r="V43" s="194">
        <v>0</v>
      </c>
      <c r="W43" s="194">
        <v>0</v>
      </c>
      <c r="X43" s="194">
        <v>0</v>
      </c>
      <c r="Y43" s="194">
        <v>0</v>
      </c>
      <c r="Z43" s="194">
        <v>0</v>
      </c>
      <c r="AA43" s="194">
        <v>0</v>
      </c>
      <c r="AB43" s="194">
        <v>0</v>
      </c>
      <c r="AC43" s="194">
        <v>0</v>
      </c>
      <c r="AD43" s="194">
        <v>0</v>
      </c>
      <c r="AE43" s="194">
        <v>0</v>
      </c>
      <c r="AF43" s="194">
        <v>0</v>
      </c>
      <c r="AG43" s="194">
        <v>0</v>
      </c>
      <c r="AH43" s="194">
        <v>0</v>
      </c>
      <c r="AI43" s="194">
        <v>0</v>
      </c>
      <c r="AJ43" s="194">
        <v>0</v>
      </c>
      <c r="AK43" s="194">
        <v>0</v>
      </c>
      <c r="AL43" s="194">
        <v>0</v>
      </c>
      <c r="AM43" s="194">
        <v>0</v>
      </c>
      <c r="AN43" s="194">
        <v>0</v>
      </c>
      <c r="AO43" s="194">
        <v>0</v>
      </c>
      <c r="AP43" s="195">
        <v>0</v>
      </c>
    </row>
    <row r="44" spans="10:42" ht="24" customHeight="1" x14ac:dyDescent="0.45">
      <c r="J44" s="33">
        <f>KD!B18</f>
        <v>0</v>
      </c>
      <c r="K44" s="193" t="s">
        <v>98</v>
      </c>
      <c r="L44" s="194">
        <v>0</v>
      </c>
      <c r="M44" s="194">
        <v>0</v>
      </c>
      <c r="N44" s="194">
        <v>0</v>
      </c>
      <c r="O44" s="194">
        <v>0</v>
      </c>
      <c r="P44" s="194">
        <v>0</v>
      </c>
      <c r="Q44" s="194">
        <v>0</v>
      </c>
      <c r="R44" s="194">
        <v>0</v>
      </c>
      <c r="S44" s="194">
        <v>0</v>
      </c>
      <c r="T44" s="194">
        <v>0</v>
      </c>
      <c r="U44" s="194">
        <v>0</v>
      </c>
      <c r="V44" s="194">
        <v>0</v>
      </c>
      <c r="W44" s="194">
        <v>0</v>
      </c>
      <c r="X44" s="194">
        <v>0</v>
      </c>
      <c r="Y44" s="194">
        <v>0</v>
      </c>
      <c r="Z44" s="194">
        <v>0</v>
      </c>
      <c r="AA44" s="194">
        <v>0</v>
      </c>
      <c r="AB44" s="194">
        <v>0</v>
      </c>
      <c r="AC44" s="194">
        <v>0</v>
      </c>
      <c r="AD44" s="194">
        <v>0</v>
      </c>
      <c r="AE44" s="194">
        <v>0</v>
      </c>
      <c r="AF44" s="194">
        <v>0</v>
      </c>
      <c r="AG44" s="194">
        <v>0</v>
      </c>
      <c r="AH44" s="194">
        <v>0</v>
      </c>
      <c r="AI44" s="194">
        <v>0</v>
      </c>
      <c r="AJ44" s="194">
        <v>0</v>
      </c>
      <c r="AK44" s="194">
        <v>0</v>
      </c>
      <c r="AL44" s="194">
        <v>0</v>
      </c>
      <c r="AM44" s="194">
        <v>0</v>
      </c>
      <c r="AN44" s="194">
        <v>0</v>
      </c>
      <c r="AO44" s="194">
        <v>0</v>
      </c>
      <c r="AP44" s="195">
        <v>0</v>
      </c>
    </row>
    <row r="45" spans="10:42" ht="24" customHeight="1" x14ac:dyDescent="0.45">
      <c r="J45" s="33">
        <f>KD!B19</f>
        <v>0</v>
      </c>
      <c r="K45" s="193" t="s">
        <v>98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  <c r="V45" s="194">
        <v>0</v>
      </c>
      <c r="W45" s="194">
        <v>0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4">
        <v>0</v>
      </c>
      <c r="AD45" s="194">
        <v>0</v>
      </c>
      <c r="AE45" s="194">
        <v>0</v>
      </c>
      <c r="AF45" s="194">
        <v>0</v>
      </c>
      <c r="AG45" s="194">
        <v>0</v>
      </c>
      <c r="AH45" s="194">
        <v>0</v>
      </c>
      <c r="AI45" s="194">
        <v>0</v>
      </c>
      <c r="AJ45" s="194">
        <v>0</v>
      </c>
      <c r="AK45" s="194">
        <v>0</v>
      </c>
      <c r="AL45" s="194">
        <v>0</v>
      </c>
      <c r="AM45" s="194">
        <v>0</v>
      </c>
      <c r="AN45" s="194">
        <v>0</v>
      </c>
      <c r="AO45" s="194">
        <v>0</v>
      </c>
      <c r="AP45" s="195">
        <v>0</v>
      </c>
    </row>
    <row r="46" spans="10:42" ht="24" customHeight="1" x14ac:dyDescent="0.45">
      <c r="J46" s="33">
        <f>KD!B20</f>
        <v>0</v>
      </c>
      <c r="K46" s="193" t="s">
        <v>98</v>
      </c>
      <c r="L46" s="194">
        <v>0</v>
      </c>
      <c r="M46" s="194">
        <v>0</v>
      </c>
      <c r="N46" s="194">
        <v>0</v>
      </c>
      <c r="O46" s="194">
        <v>0</v>
      </c>
      <c r="P46" s="194">
        <v>0</v>
      </c>
      <c r="Q46" s="194">
        <v>0</v>
      </c>
      <c r="R46" s="194"/>
      <c r="S46" s="194">
        <v>0</v>
      </c>
      <c r="T46" s="194">
        <v>0</v>
      </c>
      <c r="U46" s="194">
        <v>0</v>
      </c>
      <c r="V46" s="194">
        <v>0</v>
      </c>
      <c r="W46" s="194">
        <v>0</v>
      </c>
      <c r="X46" s="194">
        <v>0</v>
      </c>
      <c r="Y46" s="194">
        <v>0</v>
      </c>
      <c r="Z46" s="194">
        <v>0</v>
      </c>
      <c r="AA46" s="194">
        <v>0</v>
      </c>
      <c r="AB46" s="194">
        <v>0</v>
      </c>
      <c r="AC46" s="194">
        <v>0</v>
      </c>
      <c r="AD46" s="194">
        <v>0</v>
      </c>
      <c r="AE46" s="194">
        <v>0</v>
      </c>
      <c r="AF46" s="194">
        <v>0</v>
      </c>
      <c r="AG46" s="194">
        <v>0</v>
      </c>
      <c r="AH46" s="194">
        <v>0</v>
      </c>
      <c r="AI46" s="194">
        <v>0</v>
      </c>
      <c r="AJ46" s="194">
        <v>0</v>
      </c>
      <c r="AK46" s="194">
        <v>0</v>
      </c>
      <c r="AL46" s="194">
        <v>0</v>
      </c>
      <c r="AM46" s="194">
        <v>0</v>
      </c>
      <c r="AN46" s="194">
        <v>0</v>
      </c>
      <c r="AO46" s="194">
        <v>0</v>
      </c>
      <c r="AP46" s="195">
        <v>0</v>
      </c>
    </row>
    <row r="47" spans="10:42" ht="24" customHeight="1" x14ac:dyDescent="0.45">
      <c r="J47" s="33">
        <f>KD!B21</f>
        <v>0</v>
      </c>
      <c r="K47" s="193" t="s">
        <v>98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  <c r="T47" s="194">
        <v>0</v>
      </c>
      <c r="U47" s="194">
        <v>0</v>
      </c>
      <c r="V47" s="194">
        <v>0</v>
      </c>
      <c r="W47" s="194">
        <v>0</v>
      </c>
      <c r="X47" s="194">
        <v>0</v>
      </c>
      <c r="Y47" s="194">
        <v>0</v>
      </c>
      <c r="Z47" s="194">
        <v>0</v>
      </c>
      <c r="AA47" s="194">
        <v>0</v>
      </c>
      <c r="AB47" s="194">
        <v>0</v>
      </c>
      <c r="AC47" s="194">
        <v>0</v>
      </c>
      <c r="AD47" s="194">
        <v>0</v>
      </c>
      <c r="AE47" s="194">
        <v>0</v>
      </c>
      <c r="AF47" s="194">
        <v>0</v>
      </c>
      <c r="AG47" s="194">
        <v>0</v>
      </c>
      <c r="AH47" s="194">
        <v>0</v>
      </c>
      <c r="AI47" s="194">
        <v>0</v>
      </c>
      <c r="AJ47" s="194">
        <v>0</v>
      </c>
      <c r="AK47" s="194">
        <v>0</v>
      </c>
      <c r="AL47" s="194">
        <v>0</v>
      </c>
      <c r="AM47" s="194">
        <v>0</v>
      </c>
      <c r="AN47" s="194">
        <v>0</v>
      </c>
      <c r="AO47" s="194">
        <v>0</v>
      </c>
      <c r="AP47" s="195">
        <v>0</v>
      </c>
    </row>
    <row r="48" spans="10:42" ht="27.6" customHeight="1" x14ac:dyDescent="0.45">
      <c r="J48" s="33">
        <f>KD!B22</f>
        <v>0</v>
      </c>
      <c r="K48" s="193" t="s">
        <v>98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v>0</v>
      </c>
      <c r="T48" s="194">
        <v>0</v>
      </c>
      <c r="U48" s="194">
        <v>0</v>
      </c>
      <c r="V48" s="194">
        <v>0</v>
      </c>
      <c r="W48" s="194">
        <v>0</v>
      </c>
      <c r="X48" s="194">
        <v>0</v>
      </c>
      <c r="Y48" s="194">
        <v>0</v>
      </c>
      <c r="Z48" s="194">
        <v>0</v>
      </c>
      <c r="AA48" s="194">
        <v>0</v>
      </c>
      <c r="AB48" s="194">
        <v>0</v>
      </c>
      <c r="AC48" s="194">
        <v>0</v>
      </c>
      <c r="AD48" s="194">
        <v>0</v>
      </c>
      <c r="AE48" s="194">
        <v>0</v>
      </c>
      <c r="AF48" s="194">
        <v>0</v>
      </c>
      <c r="AG48" s="194">
        <v>0</v>
      </c>
      <c r="AH48" s="194">
        <v>0</v>
      </c>
      <c r="AI48" s="194">
        <v>0</v>
      </c>
      <c r="AJ48" s="194">
        <v>0</v>
      </c>
      <c r="AK48" s="194">
        <v>0</v>
      </c>
      <c r="AL48" s="194">
        <v>0</v>
      </c>
      <c r="AM48" s="194">
        <v>0</v>
      </c>
      <c r="AN48" s="194">
        <v>0</v>
      </c>
      <c r="AO48" s="194">
        <v>0</v>
      </c>
      <c r="AP48" s="195">
        <v>0</v>
      </c>
    </row>
    <row r="49" spans="10:42" ht="27" customHeight="1" x14ac:dyDescent="0.45">
      <c r="J49" s="33">
        <f>KD!B23</f>
        <v>0</v>
      </c>
      <c r="K49" s="193" t="s">
        <v>98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0</v>
      </c>
      <c r="S49" s="194">
        <v>0</v>
      </c>
      <c r="T49" s="194">
        <v>0</v>
      </c>
      <c r="U49" s="194">
        <v>0</v>
      </c>
      <c r="V49" s="194">
        <v>0</v>
      </c>
      <c r="W49" s="194">
        <v>0</v>
      </c>
      <c r="X49" s="194">
        <v>0</v>
      </c>
      <c r="Y49" s="194">
        <v>0</v>
      </c>
      <c r="Z49" s="194">
        <v>0</v>
      </c>
      <c r="AA49" s="194">
        <v>0</v>
      </c>
      <c r="AB49" s="194">
        <v>0</v>
      </c>
      <c r="AC49" s="194">
        <v>0</v>
      </c>
      <c r="AD49" s="194">
        <v>0</v>
      </c>
      <c r="AE49" s="194">
        <v>0</v>
      </c>
      <c r="AF49" s="194">
        <v>0</v>
      </c>
      <c r="AG49" s="194">
        <v>0</v>
      </c>
      <c r="AH49" s="194">
        <v>0</v>
      </c>
      <c r="AI49" s="194">
        <v>0</v>
      </c>
      <c r="AJ49" s="194">
        <v>0</v>
      </c>
      <c r="AK49" s="194">
        <v>0</v>
      </c>
      <c r="AL49" s="194">
        <v>0</v>
      </c>
      <c r="AM49" s="194">
        <v>0</v>
      </c>
      <c r="AN49" s="194">
        <v>0</v>
      </c>
      <c r="AO49" s="194">
        <v>0</v>
      </c>
      <c r="AP49" s="195">
        <v>0</v>
      </c>
    </row>
    <row r="50" spans="10:42" ht="24" customHeight="1" x14ac:dyDescent="0.45">
      <c r="J50" s="33">
        <f>KD!B24</f>
        <v>0</v>
      </c>
      <c r="K50" s="196" t="s">
        <v>98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197">
        <v>0</v>
      </c>
      <c r="T50" s="197">
        <v>0</v>
      </c>
      <c r="U50" s="197">
        <v>0</v>
      </c>
      <c r="V50" s="197">
        <v>0</v>
      </c>
      <c r="W50" s="197">
        <v>0</v>
      </c>
      <c r="X50" s="197">
        <v>0</v>
      </c>
      <c r="Y50" s="197">
        <v>0</v>
      </c>
      <c r="Z50" s="197">
        <v>0</v>
      </c>
      <c r="AA50" s="197">
        <v>0</v>
      </c>
      <c r="AB50" s="197">
        <v>0</v>
      </c>
      <c r="AC50" s="197">
        <v>0</v>
      </c>
      <c r="AD50" s="197">
        <v>0</v>
      </c>
      <c r="AE50" s="197">
        <v>0</v>
      </c>
      <c r="AF50" s="197">
        <v>0</v>
      </c>
      <c r="AG50" s="197">
        <v>0</v>
      </c>
      <c r="AH50" s="197">
        <v>0</v>
      </c>
      <c r="AI50" s="197">
        <v>0</v>
      </c>
      <c r="AJ50" s="194">
        <v>0</v>
      </c>
      <c r="AK50" s="197">
        <v>0</v>
      </c>
      <c r="AL50" s="197">
        <v>0</v>
      </c>
      <c r="AM50" s="197">
        <v>0</v>
      </c>
      <c r="AN50" s="197">
        <v>0</v>
      </c>
      <c r="AO50" s="197">
        <v>0</v>
      </c>
      <c r="AP50" s="198">
        <v>0</v>
      </c>
    </row>
    <row r="51" spans="10:42" ht="26.4" customHeight="1" x14ac:dyDescent="0.45">
      <c r="J51" s="33">
        <f>KD!B25</f>
        <v>0</v>
      </c>
      <c r="K51" s="196" t="s">
        <v>98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7">
        <v>0</v>
      </c>
      <c r="AG51" s="197">
        <v>0</v>
      </c>
      <c r="AH51" s="197">
        <v>0</v>
      </c>
      <c r="AI51" s="197">
        <v>0</v>
      </c>
      <c r="AJ51" s="194">
        <v>0</v>
      </c>
      <c r="AK51" s="197">
        <v>0</v>
      </c>
      <c r="AL51" s="197">
        <v>0</v>
      </c>
      <c r="AM51" s="197">
        <v>0</v>
      </c>
      <c r="AN51" s="197">
        <v>0</v>
      </c>
      <c r="AO51" s="197">
        <v>0</v>
      </c>
      <c r="AP51" s="198">
        <v>0</v>
      </c>
    </row>
    <row r="52" spans="10:42" ht="26.4" customHeight="1" x14ac:dyDescent="0.45">
      <c r="J52" s="33">
        <f>KD!B26</f>
        <v>0</v>
      </c>
      <c r="K52" s="193" t="s">
        <v>98</v>
      </c>
      <c r="L52" s="197">
        <v>0</v>
      </c>
      <c r="M52" s="197">
        <v>0</v>
      </c>
      <c r="N52" s="197">
        <v>0</v>
      </c>
      <c r="O52" s="197">
        <v>0</v>
      </c>
      <c r="P52" s="197">
        <v>0</v>
      </c>
      <c r="Q52" s="197">
        <v>0</v>
      </c>
      <c r="R52" s="194">
        <v>0</v>
      </c>
      <c r="S52" s="197">
        <v>0</v>
      </c>
      <c r="T52" s="197">
        <v>0</v>
      </c>
      <c r="U52" s="197">
        <v>0</v>
      </c>
      <c r="V52" s="197">
        <v>0</v>
      </c>
      <c r="W52" s="197">
        <v>0</v>
      </c>
      <c r="X52" s="197">
        <v>0</v>
      </c>
      <c r="Y52" s="197">
        <v>0</v>
      </c>
      <c r="Z52" s="197">
        <v>0</v>
      </c>
      <c r="AA52" s="197">
        <v>0</v>
      </c>
      <c r="AB52" s="197">
        <v>0</v>
      </c>
      <c r="AC52" s="197">
        <v>0</v>
      </c>
      <c r="AD52" s="197">
        <v>0</v>
      </c>
      <c r="AE52" s="197">
        <v>0</v>
      </c>
      <c r="AF52" s="197">
        <v>0</v>
      </c>
      <c r="AG52" s="197">
        <v>0</v>
      </c>
      <c r="AH52" s="197">
        <v>0</v>
      </c>
      <c r="AI52" s="197">
        <v>0</v>
      </c>
      <c r="AJ52" s="194">
        <v>0</v>
      </c>
      <c r="AK52" s="197">
        <v>0</v>
      </c>
      <c r="AL52" s="197">
        <v>0</v>
      </c>
      <c r="AM52" s="197">
        <v>0</v>
      </c>
      <c r="AN52" s="197">
        <v>0</v>
      </c>
      <c r="AO52" s="197">
        <v>0</v>
      </c>
      <c r="AP52" s="198">
        <v>0</v>
      </c>
    </row>
    <row r="53" spans="10:42" ht="20.399999999999999" customHeight="1" x14ac:dyDescent="0.45">
      <c r="J53" s="33">
        <f>KD!B27</f>
        <v>0</v>
      </c>
      <c r="K53" s="196" t="s">
        <v>98</v>
      </c>
      <c r="L53" s="197">
        <v>0</v>
      </c>
      <c r="M53" s="197">
        <v>0</v>
      </c>
      <c r="N53" s="197">
        <v>0</v>
      </c>
      <c r="O53" s="197">
        <v>0</v>
      </c>
      <c r="P53" s="197">
        <v>0</v>
      </c>
      <c r="Q53" s="197">
        <v>0</v>
      </c>
      <c r="R53" s="194">
        <v>0</v>
      </c>
      <c r="S53" s="197">
        <v>0</v>
      </c>
      <c r="T53" s="197">
        <v>0</v>
      </c>
      <c r="U53" s="197">
        <v>0</v>
      </c>
      <c r="V53" s="197">
        <v>0</v>
      </c>
      <c r="W53" s="197">
        <v>0</v>
      </c>
      <c r="X53" s="197">
        <v>0</v>
      </c>
      <c r="Y53" s="197">
        <v>0</v>
      </c>
      <c r="Z53" s="197">
        <v>0</v>
      </c>
      <c r="AA53" s="197">
        <v>0</v>
      </c>
      <c r="AB53" s="197">
        <v>0</v>
      </c>
      <c r="AC53" s="197">
        <v>0</v>
      </c>
      <c r="AD53" s="197">
        <v>0</v>
      </c>
      <c r="AE53" s="197">
        <v>0</v>
      </c>
      <c r="AF53" s="197">
        <v>0</v>
      </c>
      <c r="AG53" s="197">
        <v>0</v>
      </c>
      <c r="AH53" s="197">
        <v>0</v>
      </c>
      <c r="AI53" s="197">
        <v>0</v>
      </c>
      <c r="AJ53" s="194">
        <v>0</v>
      </c>
      <c r="AK53" s="197">
        <v>0</v>
      </c>
      <c r="AL53" s="197">
        <v>0</v>
      </c>
      <c r="AM53" s="197">
        <v>0</v>
      </c>
      <c r="AN53" s="197">
        <v>0</v>
      </c>
      <c r="AO53" s="197">
        <v>0</v>
      </c>
      <c r="AP53" s="198">
        <v>0</v>
      </c>
    </row>
    <row r="54" spans="10:42" ht="16.8" customHeight="1" x14ac:dyDescent="0.45">
      <c r="J54" s="33">
        <f>KD!B28</f>
        <v>0</v>
      </c>
      <c r="K54" s="196" t="s">
        <v>98</v>
      </c>
      <c r="L54" s="197">
        <v>0</v>
      </c>
      <c r="M54" s="197">
        <v>0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97">
        <v>0</v>
      </c>
      <c r="V54" s="197">
        <v>0</v>
      </c>
      <c r="W54" s="197">
        <v>0</v>
      </c>
      <c r="X54" s="197">
        <v>0</v>
      </c>
      <c r="Y54" s="197">
        <v>0</v>
      </c>
      <c r="Z54" s="197">
        <v>0</v>
      </c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7">
        <v>0</v>
      </c>
      <c r="AG54" s="197">
        <v>0</v>
      </c>
      <c r="AH54" s="197">
        <v>0</v>
      </c>
      <c r="AI54" s="197">
        <v>0</v>
      </c>
      <c r="AJ54" s="194">
        <v>0</v>
      </c>
      <c r="AK54" s="197">
        <v>0</v>
      </c>
      <c r="AL54" s="197">
        <v>0</v>
      </c>
      <c r="AM54" s="197">
        <v>0</v>
      </c>
      <c r="AN54" s="197">
        <v>0</v>
      </c>
      <c r="AO54" s="197">
        <v>0</v>
      </c>
      <c r="AP54" s="198">
        <v>0</v>
      </c>
    </row>
    <row r="55" spans="10:42" ht="16.8" customHeight="1" x14ac:dyDescent="0.45">
      <c r="J55" s="33">
        <f>KD!B29</f>
        <v>0</v>
      </c>
      <c r="K55" s="196" t="s">
        <v>98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7">
        <v>0</v>
      </c>
      <c r="U55" s="197">
        <v>0</v>
      </c>
      <c r="V55" s="197">
        <v>0</v>
      </c>
      <c r="W55" s="197">
        <v>0</v>
      </c>
      <c r="X55" s="197">
        <v>0</v>
      </c>
      <c r="Y55" s="197">
        <v>0</v>
      </c>
      <c r="Z55" s="197">
        <v>0</v>
      </c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7">
        <v>0</v>
      </c>
      <c r="AG55" s="197">
        <v>0</v>
      </c>
      <c r="AH55" s="197">
        <v>0</v>
      </c>
      <c r="AI55" s="197">
        <v>0</v>
      </c>
      <c r="AJ55" s="197">
        <v>0</v>
      </c>
      <c r="AK55" s="197">
        <v>0</v>
      </c>
      <c r="AL55" s="197">
        <v>0</v>
      </c>
      <c r="AM55" s="197">
        <v>0</v>
      </c>
      <c r="AN55" s="197">
        <v>0</v>
      </c>
      <c r="AO55" s="197">
        <v>0</v>
      </c>
      <c r="AP55" s="198">
        <v>0</v>
      </c>
    </row>
    <row r="56" spans="10:42" ht="16.8" customHeight="1" x14ac:dyDescent="0.45">
      <c r="J56" s="33">
        <f>KD!B30</f>
        <v>0</v>
      </c>
      <c r="K56" s="196" t="s">
        <v>98</v>
      </c>
      <c r="L56" s="197">
        <v>0</v>
      </c>
      <c r="M56" s="197">
        <v>0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7">
        <v>0</v>
      </c>
      <c r="U56" s="197">
        <v>0</v>
      </c>
      <c r="V56" s="197">
        <v>0</v>
      </c>
      <c r="W56" s="197">
        <v>0</v>
      </c>
      <c r="X56" s="197">
        <v>0</v>
      </c>
      <c r="Y56" s="197">
        <v>0</v>
      </c>
      <c r="Z56" s="197">
        <v>0</v>
      </c>
      <c r="AA56" s="197">
        <v>0</v>
      </c>
      <c r="AB56" s="197">
        <v>0</v>
      </c>
      <c r="AC56" s="197">
        <v>0</v>
      </c>
      <c r="AD56" s="197">
        <v>0</v>
      </c>
      <c r="AE56" s="197">
        <v>0</v>
      </c>
      <c r="AF56" s="197">
        <v>0</v>
      </c>
      <c r="AG56" s="197">
        <v>0</v>
      </c>
      <c r="AH56" s="197">
        <v>0</v>
      </c>
      <c r="AI56" s="197">
        <v>0</v>
      </c>
      <c r="AJ56" s="197">
        <v>0</v>
      </c>
      <c r="AK56" s="197">
        <v>0</v>
      </c>
      <c r="AL56" s="197">
        <v>0</v>
      </c>
      <c r="AM56" s="197">
        <v>0</v>
      </c>
      <c r="AN56" s="197">
        <v>0</v>
      </c>
      <c r="AO56" s="197">
        <v>0</v>
      </c>
      <c r="AP56" s="198">
        <v>0</v>
      </c>
    </row>
    <row r="57" spans="10:42" ht="16.8" customHeight="1" x14ac:dyDescent="0.45">
      <c r="J57" s="33">
        <f>KD!B70</f>
        <v>0</v>
      </c>
      <c r="K57" s="196" t="s">
        <v>98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v>0</v>
      </c>
      <c r="S57" s="194">
        <v>0</v>
      </c>
      <c r="T57" s="194">
        <v>0</v>
      </c>
      <c r="U57" s="194">
        <v>0</v>
      </c>
      <c r="V57" s="194">
        <v>0</v>
      </c>
      <c r="W57" s="194">
        <v>0</v>
      </c>
      <c r="X57" s="194">
        <v>0</v>
      </c>
      <c r="Y57" s="194">
        <v>0</v>
      </c>
      <c r="Z57" s="194">
        <v>0</v>
      </c>
      <c r="AA57" s="194">
        <v>0</v>
      </c>
      <c r="AB57" s="194">
        <v>0</v>
      </c>
      <c r="AC57" s="194">
        <v>0</v>
      </c>
      <c r="AD57" s="194">
        <v>0</v>
      </c>
      <c r="AE57" s="194">
        <v>0</v>
      </c>
      <c r="AF57" s="194">
        <v>0</v>
      </c>
      <c r="AG57" s="194">
        <v>0</v>
      </c>
      <c r="AH57" s="194">
        <v>0</v>
      </c>
      <c r="AI57" s="194">
        <v>0</v>
      </c>
      <c r="AJ57" s="194">
        <v>0</v>
      </c>
      <c r="AK57" s="194">
        <v>0</v>
      </c>
      <c r="AL57" s="194">
        <v>0</v>
      </c>
      <c r="AM57" s="194">
        <v>0</v>
      </c>
      <c r="AN57" s="194">
        <v>0</v>
      </c>
      <c r="AO57" s="194">
        <v>0</v>
      </c>
      <c r="AP57" s="195">
        <v>0</v>
      </c>
    </row>
    <row r="58" spans="10:42" ht="16.8" customHeight="1" x14ac:dyDescent="0.45">
      <c r="J58" s="33">
        <f>KD!B71</f>
        <v>0</v>
      </c>
      <c r="K58" s="196" t="s">
        <v>98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194">
        <v>0</v>
      </c>
      <c r="W58" s="194">
        <v>0</v>
      </c>
      <c r="X58" s="194">
        <v>0</v>
      </c>
      <c r="Y58" s="194">
        <v>0</v>
      </c>
      <c r="Z58" s="194">
        <v>0</v>
      </c>
      <c r="AA58" s="194">
        <v>0</v>
      </c>
      <c r="AB58" s="194">
        <v>0</v>
      </c>
      <c r="AC58" s="194">
        <v>0</v>
      </c>
      <c r="AD58" s="194">
        <v>0</v>
      </c>
      <c r="AE58" s="194">
        <v>0</v>
      </c>
      <c r="AF58" s="194">
        <v>0</v>
      </c>
      <c r="AG58" s="194">
        <v>0</v>
      </c>
      <c r="AH58" s="194">
        <v>0</v>
      </c>
      <c r="AI58" s="194">
        <v>0</v>
      </c>
      <c r="AJ58" s="194">
        <v>0</v>
      </c>
      <c r="AK58" s="194">
        <v>0</v>
      </c>
      <c r="AL58" s="194">
        <v>0</v>
      </c>
      <c r="AM58" s="194">
        <v>0</v>
      </c>
      <c r="AN58" s="194">
        <v>0</v>
      </c>
      <c r="AO58" s="194">
        <v>0</v>
      </c>
      <c r="AP58" s="195">
        <v>0</v>
      </c>
    </row>
    <row r="59" spans="10:42" ht="16.8" customHeight="1" x14ac:dyDescent="0.45">
      <c r="J59" s="33">
        <f>KD!B72</f>
        <v>0</v>
      </c>
      <c r="K59" s="196" t="s">
        <v>98</v>
      </c>
      <c r="L59" s="194">
        <v>0</v>
      </c>
      <c r="M59" s="194">
        <v>0</v>
      </c>
      <c r="N59" s="194">
        <v>0</v>
      </c>
      <c r="O59" s="194">
        <v>0</v>
      </c>
      <c r="P59" s="194">
        <v>0</v>
      </c>
      <c r="Q59" s="194">
        <v>0</v>
      </c>
      <c r="R59" s="194">
        <v>0</v>
      </c>
      <c r="S59" s="194">
        <v>0</v>
      </c>
      <c r="T59" s="194">
        <v>0</v>
      </c>
      <c r="U59" s="194">
        <v>0</v>
      </c>
      <c r="V59" s="194">
        <v>0</v>
      </c>
      <c r="W59" s="194">
        <v>0</v>
      </c>
      <c r="X59" s="194">
        <v>0</v>
      </c>
      <c r="Y59" s="194">
        <v>0</v>
      </c>
      <c r="Z59" s="194">
        <v>0</v>
      </c>
      <c r="AA59" s="194">
        <v>0</v>
      </c>
      <c r="AB59" s="194">
        <v>0</v>
      </c>
      <c r="AC59" s="194">
        <v>0</v>
      </c>
      <c r="AD59" s="194">
        <v>0</v>
      </c>
      <c r="AE59" s="194">
        <v>0</v>
      </c>
      <c r="AF59" s="194">
        <v>0</v>
      </c>
      <c r="AG59" s="194">
        <v>0</v>
      </c>
      <c r="AH59" s="194">
        <v>0</v>
      </c>
      <c r="AI59" s="194">
        <v>0</v>
      </c>
      <c r="AJ59" s="194">
        <v>0</v>
      </c>
      <c r="AK59" s="194">
        <v>0</v>
      </c>
      <c r="AL59" s="194">
        <v>0</v>
      </c>
      <c r="AM59" s="194">
        <v>0</v>
      </c>
      <c r="AN59" s="194">
        <v>0</v>
      </c>
      <c r="AO59" s="194">
        <v>0</v>
      </c>
      <c r="AP59" s="195">
        <v>0</v>
      </c>
    </row>
    <row r="60" spans="10:42" ht="16.8" customHeight="1" x14ac:dyDescent="0.45">
      <c r="J60" s="33">
        <f>KD!B73</f>
        <v>0</v>
      </c>
      <c r="K60" s="196" t="s">
        <v>98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  <c r="S60" s="194">
        <v>0</v>
      </c>
      <c r="T60" s="194">
        <v>0</v>
      </c>
      <c r="U60" s="194">
        <v>0</v>
      </c>
      <c r="V60" s="194">
        <v>0</v>
      </c>
      <c r="W60" s="194">
        <v>0</v>
      </c>
      <c r="X60" s="194">
        <v>0</v>
      </c>
      <c r="Y60" s="194">
        <v>0</v>
      </c>
      <c r="Z60" s="194">
        <v>0</v>
      </c>
      <c r="AA60" s="194">
        <v>0</v>
      </c>
      <c r="AB60" s="194">
        <v>0</v>
      </c>
      <c r="AC60" s="194">
        <v>0</v>
      </c>
      <c r="AD60" s="194">
        <v>0</v>
      </c>
      <c r="AE60" s="194">
        <v>0</v>
      </c>
      <c r="AF60" s="194">
        <v>0</v>
      </c>
      <c r="AG60" s="194">
        <v>0</v>
      </c>
      <c r="AH60" s="194">
        <v>0</v>
      </c>
      <c r="AI60" s="194">
        <v>0</v>
      </c>
      <c r="AJ60" s="194">
        <v>0</v>
      </c>
      <c r="AK60" s="194">
        <v>0</v>
      </c>
      <c r="AL60" s="194">
        <v>0</v>
      </c>
      <c r="AM60" s="194">
        <v>0</v>
      </c>
      <c r="AN60" s="194">
        <v>0</v>
      </c>
      <c r="AO60" s="194">
        <v>0</v>
      </c>
      <c r="AP60" s="195">
        <v>0</v>
      </c>
    </row>
    <row r="61" spans="10:42" ht="16.8" customHeight="1" x14ac:dyDescent="0.45">
      <c r="J61" s="33">
        <f>KD!B74</f>
        <v>0</v>
      </c>
      <c r="K61" s="196" t="s">
        <v>98</v>
      </c>
      <c r="L61" s="194">
        <v>0</v>
      </c>
      <c r="M61" s="194">
        <v>0</v>
      </c>
      <c r="N61" s="194">
        <v>0</v>
      </c>
      <c r="O61" s="194">
        <v>0</v>
      </c>
      <c r="P61" s="194">
        <v>0</v>
      </c>
      <c r="Q61" s="194">
        <v>0</v>
      </c>
      <c r="R61" s="194">
        <v>0</v>
      </c>
      <c r="S61" s="194">
        <v>0</v>
      </c>
      <c r="T61" s="194">
        <v>0</v>
      </c>
      <c r="U61" s="194">
        <v>0</v>
      </c>
      <c r="V61" s="194">
        <v>0</v>
      </c>
      <c r="W61" s="194">
        <v>0</v>
      </c>
      <c r="X61" s="194">
        <v>0</v>
      </c>
      <c r="Y61" s="194">
        <v>0</v>
      </c>
      <c r="Z61" s="194">
        <v>0</v>
      </c>
      <c r="AA61" s="194">
        <v>0</v>
      </c>
      <c r="AB61" s="194">
        <v>0</v>
      </c>
      <c r="AC61" s="194">
        <v>0</v>
      </c>
      <c r="AD61" s="194">
        <v>0</v>
      </c>
      <c r="AE61" s="194">
        <v>0</v>
      </c>
      <c r="AF61" s="194">
        <v>0</v>
      </c>
      <c r="AG61" s="194">
        <v>0</v>
      </c>
      <c r="AH61" s="194">
        <v>0</v>
      </c>
      <c r="AI61" s="194">
        <v>0</v>
      </c>
      <c r="AJ61" s="194">
        <v>0</v>
      </c>
      <c r="AK61" s="194">
        <v>0</v>
      </c>
      <c r="AL61" s="194">
        <v>0</v>
      </c>
      <c r="AM61" s="194">
        <v>0</v>
      </c>
      <c r="AN61" s="194">
        <v>0</v>
      </c>
      <c r="AO61" s="194">
        <v>0</v>
      </c>
      <c r="AP61" s="195">
        <v>0</v>
      </c>
    </row>
    <row r="62" spans="10:42" ht="16.8" customHeight="1" x14ac:dyDescent="0.45">
      <c r="J62" s="33">
        <f>KD!B75</f>
        <v>0</v>
      </c>
      <c r="K62" s="196" t="s">
        <v>98</v>
      </c>
      <c r="L62" s="194">
        <v>0</v>
      </c>
      <c r="M62" s="194">
        <v>0</v>
      </c>
      <c r="N62" s="194">
        <v>0</v>
      </c>
      <c r="O62" s="194">
        <v>0</v>
      </c>
      <c r="P62" s="194">
        <v>0</v>
      </c>
      <c r="Q62" s="194">
        <v>0</v>
      </c>
      <c r="R62" s="194">
        <v>0</v>
      </c>
      <c r="S62" s="194">
        <v>0</v>
      </c>
      <c r="T62" s="194">
        <v>0</v>
      </c>
      <c r="U62" s="194">
        <v>0</v>
      </c>
      <c r="V62" s="194">
        <v>0</v>
      </c>
      <c r="W62" s="194">
        <v>0</v>
      </c>
      <c r="X62" s="194">
        <v>0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194">
        <v>0</v>
      </c>
      <c r="AE62" s="194">
        <v>0</v>
      </c>
      <c r="AF62" s="194">
        <v>0</v>
      </c>
      <c r="AG62" s="194">
        <v>0</v>
      </c>
      <c r="AH62" s="194">
        <v>0</v>
      </c>
      <c r="AI62" s="194">
        <v>0</v>
      </c>
      <c r="AJ62" s="194">
        <v>0</v>
      </c>
      <c r="AK62" s="194">
        <v>0</v>
      </c>
      <c r="AL62" s="194">
        <v>0</v>
      </c>
      <c r="AM62" s="194">
        <v>0</v>
      </c>
      <c r="AN62" s="194">
        <v>0</v>
      </c>
      <c r="AO62" s="194">
        <v>0</v>
      </c>
      <c r="AP62" s="195">
        <v>0</v>
      </c>
    </row>
    <row r="63" spans="10:42" ht="16.8" customHeight="1" x14ac:dyDescent="0.45">
      <c r="J63" s="33">
        <f>KD!B76</f>
        <v>0</v>
      </c>
      <c r="K63" s="196" t="s">
        <v>98</v>
      </c>
      <c r="L63" s="194">
        <v>0</v>
      </c>
      <c r="M63" s="194">
        <v>0</v>
      </c>
      <c r="N63" s="194">
        <v>0</v>
      </c>
      <c r="O63" s="194">
        <v>0</v>
      </c>
      <c r="P63" s="194">
        <v>0</v>
      </c>
      <c r="Q63" s="194">
        <v>0</v>
      </c>
      <c r="R63" s="194">
        <v>0</v>
      </c>
      <c r="S63" s="194">
        <v>0</v>
      </c>
      <c r="T63" s="194">
        <v>0</v>
      </c>
      <c r="U63" s="194">
        <v>0</v>
      </c>
      <c r="V63" s="194">
        <v>0</v>
      </c>
      <c r="W63" s="194">
        <v>0</v>
      </c>
      <c r="X63" s="194">
        <v>0</v>
      </c>
      <c r="Y63" s="194">
        <v>0</v>
      </c>
      <c r="Z63" s="194">
        <v>0</v>
      </c>
      <c r="AA63" s="194">
        <v>0</v>
      </c>
      <c r="AB63" s="194">
        <v>0</v>
      </c>
      <c r="AC63" s="194">
        <v>0</v>
      </c>
      <c r="AD63" s="194">
        <v>0</v>
      </c>
      <c r="AE63" s="194">
        <v>0</v>
      </c>
      <c r="AF63" s="194">
        <v>0</v>
      </c>
      <c r="AG63" s="194">
        <v>0</v>
      </c>
      <c r="AH63" s="194">
        <v>0</v>
      </c>
      <c r="AI63" s="194">
        <v>0</v>
      </c>
      <c r="AJ63" s="194">
        <v>0</v>
      </c>
      <c r="AK63" s="194">
        <v>0</v>
      </c>
      <c r="AL63" s="194">
        <v>0</v>
      </c>
      <c r="AM63" s="194">
        <v>0</v>
      </c>
      <c r="AN63" s="194">
        <v>0</v>
      </c>
      <c r="AO63" s="194">
        <v>0</v>
      </c>
      <c r="AP63" s="195">
        <v>0</v>
      </c>
    </row>
    <row r="64" spans="10:42" ht="16.8" customHeight="1" x14ac:dyDescent="0.45">
      <c r="J64" s="33">
        <f>KD!B77</f>
        <v>0</v>
      </c>
      <c r="K64" s="196" t="s">
        <v>98</v>
      </c>
      <c r="L64" s="194">
        <v>0</v>
      </c>
      <c r="M64" s="194">
        <v>0</v>
      </c>
      <c r="N64" s="194">
        <v>0</v>
      </c>
      <c r="O64" s="194">
        <v>0</v>
      </c>
      <c r="P64" s="194">
        <v>0</v>
      </c>
      <c r="Q64" s="194">
        <v>0</v>
      </c>
      <c r="R64" s="194">
        <v>0</v>
      </c>
      <c r="S64" s="194">
        <v>0</v>
      </c>
      <c r="T64" s="194">
        <v>0</v>
      </c>
      <c r="U64" s="194">
        <v>0</v>
      </c>
      <c r="V64" s="194">
        <v>0</v>
      </c>
      <c r="W64" s="194">
        <v>0</v>
      </c>
      <c r="X64" s="194">
        <v>0</v>
      </c>
      <c r="Y64" s="194">
        <v>0</v>
      </c>
      <c r="Z64" s="194">
        <v>0</v>
      </c>
      <c r="AA64" s="194">
        <v>0</v>
      </c>
      <c r="AB64" s="194">
        <v>0</v>
      </c>
      <c r="AC64" s="194">
        <v>0</v>
      </c>
      <c r="AD64" s="194">
        <v>0</v>
      </c>
      <c r="AE64" s="194">
        <v>0</v>
      </c>
      <c r="AF64" s="194">
        <v>0</v>
      </c>
      <c r="AG64" s="194">
        <v>0</v>
      </c>
      <c r="AH64" s="194">
        <v>0</v>
      </c>
      <c r="AI64" s="194">
        <v>0</v>
      </c>
      <c r="AJ64" s="194">
        <v>0</v>
      </c>
      <c r="AK64" s="194">
        <v>0</v>
      </c>
      <c r="AL64" s="194">
        <v>0</v>
      </c>
      <c r="AM64" s="194">
        <v>0</v>
      </c>
      <c r="AN64" s="194">
        <v>0</v>
      </c>
      <c r="AO64" s="194">
        <v>0</v>
      </c>
      <c r="AP64" s="195">
        <v>0</v>
      </c>
    </row>
    <row r="65" spans="10:42" ht="16.8" customHeight="1" x14ac:dyDescent="0.45">
      <c r="J65" s="33">
        <f>KD!B78</f>
        <v>0</v>
      </c>
      <c r="K65" s="196" t="s">
        <v>98</v>
      </c>
      <c r="L65" s="194">
        <v>0</v>
      </c>
      <c r="M65" s="194">
        <v>0</v>
      </c>
      <c r="N65" s="194">
        <v>0</v>
      </c>
      <c r="O65" s="194">
        <v>0</v>
      </c>
      <c r="P65" s="194">
        <v>0</v>
      </c>
      <c r="Q65" s="194">
        <v>0</v>
      </c>
      <c r="R65" s="194">
        <v>0</v>
      </c>
      <c r="S65" s="194">
        <v>0</v>
      </c>
      <c r="T65" s="194">
        <v>0</v>
      </c>
      <c r="U65" s="194">
        <v>0</v>
      </c>
      <c r="V65" s="194">
        <v>0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194">
        <v>0</v>
      </c>
      <c r="AE65" s="194">
        <v>0</v>
      </c>
      <c r="AF65" s="194">
        <v>0</v>
      </c>
      <c r="AG65" s="194">
        <v>0</v>
      </c>
      <c r="AH65" s="194">
        <v>0</v>
      </c>
      <c r="AI65" s="194">
        <v>0</v>
      </c>
      <c r="AJ65" s="194">
        <v>0</v>
      </c>
      <c r="AK65" s="194">
        <v>0</v>
      </c>
      <c r="AL65" s="194">
        <v>0</v>
      </c>
      <c r="AM65" s="194">
        <v>0</v>
      </c>
      <c r="AN65" s="194">
        <v>0</v>
      </c>
      <c r="AO65" s="194">
        <v>0</v>
      </c>
      <c r="AP65" s="195">
        <v>0</v>
      </c>
    </row>
    <row r="66" spans="10:42" ht="16.8" customHeight="1" x14ac:dyDescent="0.45">
      <c r="J66" s="33">
        <f>KD!B79</f>
        <v>0</v>
      </c>
      <c r="K66" s="196" t="s">
        <v>98</v>
      </c>
      <c r="L66" s="194">
        <v>0</v>
      </c>
      <c r="M66" s="194">
        <v>0</v>
      </c>
      <c r="N66" s="194">
        <v>0</v>
      </c>
      <c r="O66" s="194">
        <v>0</v>
      </c>
      <c r="P66" s="194">
        <v>0</v>
      </c>
      <c r="Q66" s="194">
        <v>0</v>
      </c>
      <c r="R66" s="194">
        <v>0</v>
      </c>
      <c r="S66" s="194">
        <v>0</v>
      </c>
      <c r="T66" s="194">
        <v>0</v>
      </c>
      <c r="U66" s="194">
        <v>0</v>
      </c>
      <c r="V66" s="194">
        <v>0</v>
      </c>
      <c r="W66" s="194">
        <v>0</v>
      </c>
      <c r="X66" s="194">
        <v>0</v>
      </c>
      <c r="Y66" s="194">
        <v>0</v>
      </c>
      <c r="Z66" s="194">
        <v>0</v>
      </c>
      <c r="AA66" s="194">
        <v>0</v>
      </c>
      <c r="AB66" s="194">
        <v>0</v>
      </c>
      <c r="AC66" s="194">
        <v>0</v>
      </c>
      <c r="AD66" s="194">
        <v>0</v>
      </c>
      <c r="AE66" s="194">
        <v>0</v>
      </c>
      <c r="AF66" s="194">
        <v>0</v>
      </c>
      <c r="AG66" s="194">
        <v>0</v>
      </c>
      <c r="AH66" s="194">
        <v>0</v>
      </c>
      <c r="AI66" s="194">
        <v>0</v>
      </c>
      <c r="AJ66" s="194">
        <v>0</v>
      </c>
      <c r="AK66" s="194">
        <v>0</v>
      </c>
      <c r="AL66" s="194">
        <v>0</v>
      </c>
      <c r="AM66" s="194">
        <v>0</v>
      </c>
      <c r="AN66" s="194">
        <v>0</v>
      </c>
      <c r="AO66" s="194">
        <v>0</v>
      </c>
      <c r="AP66" s="195">
        <v>0</v>
      </c>
    </row>
    <row r="67" spans="10:42" ht="16.8" customHeight="1" x14ac:dyDescent="0.45">
      <c r="J67" s="33">
        <f>KD!B80</f>
        <v>0</v>
      </c>
      <c r="K67" s="196" t="s">
        <v>98</v>
      </c>
      <c r="L67" s="194">
        <v>0</v>
      </c>
      <c r="M67" s="194">
        <v>0</v>
      </c>
      <c r="N67" s="194">
        <v>0</v>
      </c>
      <c r="O67" s="194">
        <v>0</v>
      </c>
      <c r="P67" s="194">
        <v>0</v>
      </c>
      <c r="Q67" s="194">
        <v>0</v>
      </c>
      <c r="R67" s="194">
        <v>0</v>
      </c>
      <c r="S67" s="194">
        <v>0</v>
      </c>
      <c r="T67" s="194">
        <v>0</v>
      </c>
      <c r="U67" s="194">
        <v>0</v>
      </c>
      <c r="V67" s="194">
        <v>0</v>
      </c>
      <c r="W67" s="194">
        <v>0</v>
      </c>
      <c r="X67" s="194">
        <v>0</v>
      </c>
      <c r="Y67" s="194">
        <v>0</v>
      </c>
      <c r="Z67" s="194">
        <v>0</v>
      </c>
      <c r="AA67" s="194">
        <v>0</v>
      </c>
      <c r="AB67" s="194">
        <v>0</v>
      </c>
      <c r="AC67" s="194">
        <v>0</v>
      </c>
      <c r="AD67" s="194">
        <v>0</v>
      </c>
      <c r="AE67" s="194">
        <v>0</v>
      </c>
      <c r="AF67" s="194">
        <v>0</v>
      </c>
      <c r="AG67" s="194">
        <v>0</v>
      </c>
      <c r="AH67" s="194">
        <v>0</v>
      </c>
      <c r="AI67" s="194">
        <v>0</v>
      </c>
      <c r="AJ67" s="194">
        <v>0</v>
      </c>
      <c r="AK67" s="194">
        <v>0</v>
      </c>
      <c r="AL67" s="194">
        <v>0</v>
      </c>
      <c r="AM67" s="194">
        <v>0</v>
      </c>
      <c r="AN67" s="194">
        <v>0</v>
      </c>
      <c r="AO67" s="194">
        <v>0</v>
      </c>
      <c r="AP67" s="195">
        <v>0</v>
      </c>
    </row>
    <row r="68" spans="10:42" ht="16.8" customHeight="1" x14ac:dyDescent="0.45">
      <c r="J68" s="33">
        <f>KD!B81</f>
        <v>0</v>
      </c>
      <c r="K68" s="196" t="s">
        <v>98</v>
      </c>
      <c r="L68" s="194">
        <v>0</v>
      </c>
      <c r="M68" s="194">
        <v>0</v>
      </c>
      <c r="N68" s="194">
        <v>0</v>
      </c>
      <c r="O68" s="194">
        <v>0</v>
      </c>
      <c r="P68" s="194">
        <v>0</v>
      </c>
      <c r="Q68" s="194">
        <v>0</v>
      </c>
      <c r="R68" s="194">
        <v>0</v>
      </c>
      <c r="S68" s="194">
        <v>0</v>
      </c>
      <c r="T68" s="194">
        <v>0</v>
      </c>
      <c r="U68" s="194">
        <v>0</v>
      </c>
      <c r="V68" s="194">
        <v>0</v>
      </c>
      <c r="W68" s="194">
        <v>0</v>
      </c>
      <c r="X68" s="194">
        <v>0</v>
      </c>
      <c r="Y68" s="194">
        <v>0</v>
      </c>
      <c r="Z68" s="194">
        <v>0</v>
      </c>
      <c r="AA68" s="194">
        <v>0</v>
      </c>
      <c r="AB68" s="194">
        <v>0</v>
      </c>
      <c r="AC68" s="194">
        <v>0</v>
      </c>
      <c r="AD68" s="194">
        <v>0</v>
      </c>
      <c r="AE68" s="194">
        <v>0</v>
      </c>
      <c r="AF68" s="194">
        <v>0</v>
      </c>
      <c r="AG68" s="194">
        <v>0</v>
      </c>
      <c r="AH68" s="194">
        <v>0</v>
      </c>
      <c r="AI68" s="194">
        <v>0</v>
      </c>
      <c r="AJ68" s="194">
        <v>0</v>
      </c>
      <c r="AK68" s="194">
        <v>0</v>
      </c>
      <c r="AL68" s="194">
        <v>0</v>
      </c>
      <c r="AM68" s="194">
        <v>0</v>
      </c>
      <c r="AN68" s="194">
        <v>0</v>
      </c>
      <c r="AO68" s="194">
        <v>0</v>
      </c>
      <c r="AP68" s="195">
        <v>0</v>
      </c>
    </row>
    <row r="69" spans="10:42" ht="16.8" customHeight="1" x14ac:dyDescent="0.45">
      <c r="J69" s="33">
        <f>KD!B82</f>
        <v>0</v>
      </c>
      <c r="K69" s="196" t="s">
        <v>98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194">
        <v>0</v>
      </c>
      <c r="S69" s="194">
        <v>0</v>
      </c>
      <c r="T69" s="194">
        <v>0</v>
      </c>
      <c r="U69" s="194">
        <v>0</v>
      </c>
      <c r="V69" s="194">
        <v>0</v>
      </c>
      <c r="W69" s="194">
        <v>0</v>
      </c>
      <c r="X69" s="194">
        <v>0</v>
      </c>
      <c r="Y69" s="194">
        <v>0</v>
      </c>
      <c r="Z69" s="194">
        <v>0</v>
      </c>
      <c r="AA69" s="194">
        <v>0</v>
      </c>
      <c r="AB69" s="194">
        <v>0</v>
      </c>
      <c r="AC69" s="194">
        <v>0</v>
      </c>
      <c r="AD69" s="194">
        <v>0</v>
      </c>
      <c r="AE69" s="194">
        <v>0</v>
      </c>
      <c r="AF69" s="194">
        <v>0</v>
      </c>
      <c r="AG69" s="194">
        <v>0</v>
      </c>
      <c r="AH69" s="194">
        <v>0</v>
      </c>
      <c r="AI69" s="194">
        <v>0</v>
      </c>
      <c r="AJ69" s="194">
        <v>0</v>
      </c>
      <c r="AK69" s="194">
        <v>0</v>
      </c>
      <c r="AL69" s="194">
        <v>0</v>
      </c>
      <c r="AM69" s="194">
        <v>0</v>
      </c>
      <c r="AN69" s="194">
        <v>0</v>
      </c>
      <c r="AO69" s="194">
        <v>0</v>
      </c>
      <c r="AP69" s="195">
        <v>0</v>
      </c>
    </row>
    <row r="70" spans="10:42" ht="16.8" customHeight="1" x14ac:dyDescent="0.45">
      <c r="J70" s="33">
        <f>KD!B83</f>
        <v>0</v>
      </c>
      <c r="K70" s="196" t="s">
        <v>98</v>
      </c>
      <c r="L70" s="194">
        <v>0</v>
      </c>
      <c r="M70" s="194">
        <v>0</v>
      </c>
      <c r="N70" s="194">
        <v>0</v>
      </c>
      <c r="O70" s="194">
        <v>0</v>
      </c>
      <c r="P70" s="194">
        <v>0</v>
      </c>
      <c r="Q70" s="194">
        <v>0</v>
      </c>
      <c r="R70" s="194">
        <v>0</v>
      </c>
      <c r="S70" s="194">
        <v>0</v>
      </c>
      <c r="T70" s="194">
        <v>0</v>
      </c>
      <c r="U70" s="194">
        <v>0</v>
      </c>
      <c r="V70" s="194">
        <v>0</v>
      </c>
      <c r="W70" s="194">
        <v>0</v>
      </c>
      <c r="X70" s="194">
        <v>0</v>
      </c>
      <c r="Y70" s="194">
        <v>0</v>
      </c>
      <c r="Z70" s="194">
        <v>0</v>
      </c>
      <c r="AA70" s="194">
        <v>0</v>
      </c>
      <c r="AB70" s="194">
        <v>0</v>
      </c>
      <c r="AC70" s="194">
        <v>0</v>
      </c>
      <c r="AD70" s="194">
        <v>0</v>
      </c>
      <c r="AE70" s="194">
        <v>0</v>
      </c>
      <c r="AF70" s="194">
        <v>0</v>
      </c>
      <c r="AG70" s="194">
        <v>0</v>
      </c>
      <c r="AH70" s="194">
        <v>0</v>
      </c>
      <c r="AI70" s="194">
        <v>0</v>
      </c>
      <c r="AJ70" s="194">
        <v>0</v>
      </c>
      <c r="AK70" s="194">
        <v>0</v>
      </c>
      <c r="AL70" s="194">
        <v>0</v>
      </c>
      <c r="AM70" s="194">
        <v>0</v>
      </c>
      <c r="AN70" s="194">
        <v>0</v>
      </c>
      <c r="AO70" s="194">
        <v>0</v>
      </c>
      <c r="AP70" s="195">
        <v>0</v>
      </c>
    </row>
    <row r="71" spans="10:42" ht="16.8" customHeight="1" x14ac:dyDescent="0.45">
      <c r="J71" s="33">
        <f>KD!B84</f>
        <v>0</v>
      </c>
      <c r="K71" s="196" t="s">
        <v>98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4">
        <v>0</v>
      </c>
      <c r="W71" s="194">
        <v>0</v>
      </c>
      <c r="X71" s="194">
        <v>0</v>
      </c>
      <c r="Y71" s="194">
        <v>0</v>
      </c>
      <c r="Z71" s="194">
        <v>0</v>
      </c>
      <c r="AA71" s="194">
        <v>0</v>
      </c>
      <c r="AB71" s="194">
        <v>0</v>
      </c>
      <c r="AC71" s="194">
        <v>0</v>
      </c>
      <c r="AD71" s="194">
        <v>0</v>
      </c>
      <c r="AE71" s="194">
        <v>0</v>
      </c>
      <c r="AF71" s="194">
        <v>0</v>
      </c>
      <c r="AG71" s="194">
        <v>0</v>
      </c>
      <c r="AH71" s="194">
        <v>0</v>
      </c>
      <c r="AI71" s="194">
        <v>0</v>
      </c>
      <c r="AJ71" s="194">
        <v>0</v>
      </c>
      <c r="AK71" s="194">
        <v>0</v>
      </c>
      <c r="AL71" s="194">
        <v>0</v>
      </c>
      <c r="AM71" s="194">
        <v>0</v>
      </c>
      <c r="AN71" s="194">
        <v>0</v>
      </c>
      <c r="AO71" s="194">
        <v>0</v>
      </c>
      <c r="AP71" s="195">
        <v>0</v>
      </c>
    </row>
    <row r="72" spans="10:42" ht="16.8" customHeight="1" x14ac:dyDescent="0.45">
      <c r="J72" s="33">
        <f>KD!B85</f>
        <v>0</v>
      </c>
      <c r="K72" s="196" t="s">
        <v>98</v>
      </c>
      <c r="L72" s="194">
        <v>0</v>
      </c>
      <c r="M72" s="194">
        <v>0</v>
      </c>
      <c r="N72" s="194">
        <v>0</v>
      </c>
      <c r="O72" s="194">
        <v>0</v>
      </c>
      <c r="P72" s="194">
        <v>0</v>
      </c>
      <c r="Q72" s="194">
        <v>0</v>
      </c>
      <c r="R72" s="194">
        <v>0</v>
      </c>
      <c r="S72" s="194">
        <v>0</v>
      </c>
      <c r="T72" s="194">
        <v>0</v>
      </c>
      <c r="U72" s="194">
        <v>0</v>
      </c>
      <c r="V72" s="194">
        <v>0</v>
      </c>
      <c r="W72" s="194">
        <v>0</v>
      </c>
      <c r="X72" s="194">
        <v>0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194">
        <v>0</v>
      </c>
      <c r="AE72" s="194">
        <v>0</v>
      </c>
      <c r="AF72" s="194">
        <v>0</v>
      </c>
      <c r="AG72" s="194">
        <v>0</v>
      </c>
      <c r="AH72" s="194">
        <v>0</v>
      </c>
      <c r="AI72" s="194">
        <v>0</v>
      </c>
      <c r="AJ72" s="194">
        <v>0</v>
      </c>
      <c r="AK72" s="194">
        <v>0</v>
      </c>
      <c r="AL72" s="194">
        <v>0</v>
      </c>
      <c r="AM72" s="194">
        <v>0</v>
      </c>
      <c r="AN72" s="194">
        <v>0</v>
      </c>
      <c r="AO72" s="194">
        <v>0</v>
      </c>
      <c r="AP72" s="195">
        <v>0</v>
      </c>
    </row>
    <row r="73" spans="10:42" ht="16.8" customHeight="1" x14ac:dyDescent="0.45">
      <c r="J73" s="33">
        <f>KD!B86</f>
        <v>0</v>
      </c>
      <c r="K73" s="196" t="s">
        <v>98</v>
      </c>
      <c r="L73" s="194">
        <v>0</v>
      </c>
      <c r="M73" s="194">
        <v>0</v>
      </c>
      <c r="N73" s="194">
        <v>0</v>
      </c>
      <c r="O73" s="194">
        <v>0</v>
      </c>
      <c r="P73" s="194">
        <v>0</v>
      </c>
      <c r="Q73" s="194">
        <v>0</v>
      </c>
      <c r="R73" s="194">
        <v>0</v>
      </c>
      <c r="S73" s="194">
        <v>0</v>
      </c>
      <c r="T73" s="194">
        <v>0</v>
      </c>
      <c r="U73" s="194">
        <v>0</v>
      </c>
      <c r="V73" s="194">
        <v>0</v>
      </c>
      <c r="W73" s="194">
        <v>0</v>
      </c>
      <c r="X73" s="194">
        <v>0</v>
      </c>
      <c r="Y73" s="194">
        <v>0</v>
      </c>
      <c r="Z73" s="194">
        <v>0</v>
      </c>
      <c r="AA73" s="194">
        <v>0</v>
      </c>
      <c r="AB73" s="194">
        <v>0</v>
      </c>
      <c r="AC73" s="194">
        <v>0</v>
      </c>
      <c r="AD73" s="194">
        <v>0</v>
      </c>
      <c r="AE73" s="194">
        <v>0</v>
      </c>
      <c r="AF73" s="194">
        <v>0</v>
      </c>
      <c r="AG73" s="194">
        <v>0</v>
      </c>
      <c r="AH73" s="194">
        <v>0</v>
      </c>
      <c r="AI73" s="194">
        <v>0</v>
      </c>
      <c r="AJ73" s="194">
        <v>0</v>
      </c>
      <c r="AK73" s="194">
        <v>0</v>
      </c>
      <c r="AL73" s="194">
        <v>0</v>
      </c>
      <c r="AM73" s="194">
        <v>0</v>
      </c>
      <c r="AN73" s="194">
        <v>0</v>
      </c>
      <c r="AO73" s="194">
        <v>0</v>
      </c>
      <c r="AP73" s="195">
        <v>0</v>
      </c>
    </row>
    <row r="74" spans="10:42" ht="16.8" customHeight="1" x14ac:dyDescent="0.45">
      <c r="J74" s="33">
        <f>KD!B87</f>
        <v>0</v>
      </c>
      <c r="K74" s="196" t="s">
        <v>98</v>
      </c>
      <c r="L74" s="194">
        <v>0</v>
      </c>
      <c r="M74" s="194">
        <v>0</v>
      </c>
      <c r="N74" s="194">
        <v>0</v>
      </c>
      <c r="O74" s="194">
        <v>0</v>
      </c>
      <c r="P74" s="194">
        <v>0</v>
      </c>
      <c r="Q74" s="194">
        <v>0</v>
      </c>
      <c r="R74" s="194">
        <v>0</v>
      </c>
      <c r="S74" s="194">
        <v>0</v>
      </c>
      <c r="T74" s="194">
        <v>0</v>
      </c>
      <c r="U74" s="194">
        <v>0</v>
      </c>
      <c r="V74" s="194">
        <v>0</v>
      </c>
      <c r="W74" s="194">
        <v>0</v>
      </c>
      <c r="X74" s="194">
        <v>0</v>
      </c>
      <c r="Y74" s="194">
        <v>0</v>
      </c>
      <c r="Z74" s="194">
        <v>0</v>
      </c>
      <c r="AA74" s="194">
        <v>0</v>
      </c>
      <c r="AB74" s="194">
        <v>0</v>
      </c>
      <c r="AC74" s="194">
        <v>0</v>
      </c>
      <c r="AD74" s="194">
        <v>0</v>
      </c>
      <c r="AE74" s="194">
        <v>0</v>
      </c>
      <c r="AF74" s="194">
        <v>0</v>
      </c>
      <c r="AG74" s="194">
        <v>0</v>
      </c>
      <c r="AH74" s="194">
        <v>0</v>
      </c>
      <c r="AI74" s="194">
        <v>0</v>
      </c>
      <c r="AJ74" s="194">
        <v>0</v>
      </c>
      <c r="AK74" s="194">
        <v>0</v>
      </c>
      <c r="AL74" s="194">
        <v>0</v>
      </c>
      <c r="AM74" s="194">
        <v>0</v>
      </c>
      <c r="AN74" s="194">
        <v>0</v>
      </c>
      <c r="AO74" s="194">
        <v>0</v>
      </c>
      <c r="AP74" s="195">
        <v>0</v>
      </c>
    </row>
    <row r="75" spans="10:42" ht="16.8" customHeight="1" x14ac:dyDescent="0.45">
      <c r="J75" s="33">
        <f>KD!B88</f>
        <v>0</v>
      </c>
      <c r="K75" s="196" t="s">
        <v>98</v>
      </c>
      <c r="L75" s="194">
        <v>0</v>
      </c>
      <c r="M75" s="194">
        <v>0</v>
      </c>
      <c r="N75" s="194">
        <v>0</v>
      </c>
      <c r="O75" s="194">
        <v>0</v>
      </c>
      <c r="P75" s="194">
        <v>0</v>
      </c>
      <c r="Q75" s="194">
        <v>0</v>
      </c>
      <c r="R75" s="194">
        <v>0</v>
      </c>
      <c r="S75" s="194">
        <v>0</v>
      </c>
      <c r="T75" s="194">
        <v>0</v>
      </c>
      <c r="U75" s="194">
        <v>0</v>
      </c>
      <c r="V75" s="194">
        <v>0</v>
      </c>
      <c r="W75" s="194">
        <v>0</v>
      </c>
      <c r="X75" s="194">
        <v>0</v>
      </c>
      <c r="Y75" s="194">
        <v>0</v>
      </c>
      <c r="Z75" s="194">
        <v>0</v>
      </c>
      <c r="AA75" s="194">
        <v>0</v>
      </c>
      <c r="AB75" s="194">
        <v>0</v>
      </c>
      <c r="AC75" s="194">
        <v>0</v>
      </c>
      <c r="AD75" s="194">
        <v>0</v>
      </c>
      <c r="AE75" s="194">
        <v>0</v>
      </c>
      <c r="AF75" s="194">
        <v>0</v>
      </c>
      <c r="AG75" s="194">
        <v>0</v>
      </c>
      <c r="AH75" s="194">
        <v>0</v>
      </c>
      <c r="AI75" s="194">
        <v>0</v>
      </c>
      <c r="AJ75" s="194">
        <v>0</v>
      </c>
      <c r="AK75" s="194">
        <v>0</v>
      </c>
      <c r="AL75" s="194">
        <v>0</v>
      </c>
      <c r="AM75" s="194">
        <v>0</v>
      </c>
      <c r="AN75" s="194">
        <v>0</v>
      </c>
      <c r="AO75" s="194">
        <v>0</v>
      </c>
      <c r="AP75" s="195">
        <v>0</v>
      </c>
    </row>
    <row r="76" spans="10:42" ht="16.8" customHeight="1" x14ac:dyDescent="0.45">
      <c r="J76" s="33">
        <f>KD!B89</f>
        <v>0</v>
      </c>
      <c r="K76" s="196" t="s">
        <v>98</v>
      </c>
      <c r="L76" s="194">
        <v>0</v>
      </c>
      <c r="M76" s="194">
        <v>0</v>
      </c>
      <c r="N76" s="194">
        <v>0</v>
      </c>
      <c r="O76" s="194">
        <v>0</v>
      </c>
      <c r="P76" s="194">
        <v>0</v>
      </c>
      <c r="Q76" s="194">
        <v>0</v>
      </c>
      <c r="R76" s="194">
        <v>0</v>
      </c>
      <c r="S76" s="194">
        <v>0</v>
      </c>
      <c r="T76" s="194">
        <v>0</v>
      </c>
      <c r="U76" s="194">
        <v>0</v>
      </c>
      <c r="V76" s="194">
        <v>0</v>
      </c>
      <c r="W76" s="194">
        <v>0</v>
      </c>
      <c r="X76" s="194">
        <v>0</v>
      </c>
      <c r="Y76" s="194">
        <v>0</v>
      </c>
      <c r="Z76" s="194">
        <v>0</v>
      </c>
      <c r="AA76" s="194">
        <v>0</v>
      </c>
      <c r="AB76" s="194">
        <v>0</v>
      </c>
      <c r="AC76" s="194">
        <v>0</v>
      </c>
      <c r="AD76" s="194">
        <v>0</v>
      </c>
      <c r="AE76" s="194">
        <v>0</v>
      </c>
      <c r="AF76" s="194">
        <v>0</v>
      </c>
      <c r="AG76" s="194">
        <v>0</v>
      </c>
      <c r="AH76" s="194">
        <v>0</v>
      </c>
      <c r="AI76" s="194">
        <v>0</v>
      </c>
      <c r="AJ76" s="194">
        <v>0</v>
      </c>
      <c r="AK76" s="194">
        <v>0</v>
      </c>
      <c r="AL76" s="194">
        <v>0</v>
      </c>
      <c r="AM76" s="194">
        <v>0</v>
      </c>
      <c r="AN76" s="194">
        <v>0</v>
      </c>
      <c r="AO76" s="194">
        <v>0</v>
      </c>
      <c r="AP76" s="195">
        <v>0</v>
      </c>
    </row>
    <row r="77" spans="10:42" ht="16.8" customHeight="1" x14ac:dyDescent="0.45">
      <c r="J77" s="33">
        <f>KD!B90</f>
        <v>0</v>
      </c>
      <c r="K77" s="196" t="s">
        <v>98</v>
      </c>
      <c r="L77" s="194">
        <v>0</v>
      </c>
      <c r="M77" s="194">
        <v>0</v>
      </c>
      <c r="N77" s="194">
        <v>0</v>
      </c>
      <c r="O77" s="194">
        <v>0</v>
      </c>
      <c r="P77" s="194">
        <v>0</v>
      </c>
      <c r="Q77" s="194">
        <v>0</v>
      </c>
      <c r="R77" s="194">
        <v>0</v>
      </c>
      <c r="S77" s="194">
        <v>0</v>
      </c>
      <c r="T77" s="194">
        <v>0</v>
      </c>
      <c r="U77" s="194">
        <v>0</v>
      </c>
      <c r="V77" s="194">
        <v>0</v>
      </c>
      <c r="W77" s="194">
        <v>0</v>
      </c>
      <c r="X77" s="194">
        <v>0</v>
      </c>
      <c r="Y77" s="194">
        <v>0</v>
      </c>
      <c r="Z77" s="194">
        <v>0</v>
      </c>
      <c r="AA77" s="194">
        <v>0</v>
      </c>
      <c r="AB77" s="194">
        <v>0</v>
      </c>
      <c r="AC77" s="194">
        <v>0</v>
      </c>
      <c r="AD77" s="194">
        <v>0</v>
      </c>
      <c r="AE77" s="194">
        <v>0</v>
      </c>
      <c r="AF77" s="194">
        <v>0</v>
      </c>
      <c r="AG77" s="194">
        <v>0</v>
      </c>
      <c r="AH77" s="194">
        <v>0</v>
      </c>
      <c r="AI77" s="194">
        <v>0</v>
      </c>
      <c r="AJ77" s="194">
        <v>0</v>
      </c>
      <c r="AK77" s="194">
        <v>0</v>
      </c>
      <c r="AL77" s="194">
        <v>0</v>
      </c>
      <c r="AM77" s="194">
        <v>0</v>
      </c>
      <c r="AN77" s="194">
        <v>0</v>
      </c>
      <c r="AO77" s="194">
        <v>0</v>
      </c>
      <c r="AP77" s="195">
        <v>0</v>
      </c>
    </row>
    <row r="78" spans="10:42" ht="16.8" customHeight="1" x14ac:dyDescent="0.45">
      <c r="J78" s="33">
        <f>KD!B91</f>
        <v>0</v>
      </c>
      <c r="K78" s="196" t="s">
        <v>98</v>
      </c>
      <c r="L78" s="194">
        <v>0</v>
      </c>
      <c r="M78" s="194">
        <v>0</v>
      </c>
      <c r="N78" s="194">
        <v>0</v>
      </c>
      <c r="O78" s="194">
        <v>0</v>
      </c>
      <c r="P78" s="194">
        <v>0</v>
      </c>
      <c r="Q78" s="194">
        <v>0</v>
      </c>
      <c r="R78" s="194">
        <v>0</v>
      </c>
      <c r="S78" s="194">
        <v>0</v>
      </c>
      <c r="T78" s="194">
        <v>0</v>
      </c>
      <c r="U78" s="194">
        <v>0</v>
      </c>
      <c r="V78" s="194">
        <v>0</v>
      </c>
      <c r="W78" s="194">
        <v>0</v>
      </c>
      <c r="X78" s="194">
        <v>0</v>
      </c>
      <c r="Y78" s="194">
        <v>0</v>
      </c>
      <c r="Z78" s="194">
        <v>0</v>
      </c>
      <c r="AA78" s="194">
        <v>0</v>
      </c>
      <c r="AB78" s="194">
        <v>0</v>
      </c>
      <c r="AC78" s="194">
        <v>0</v>
      </c>
      <c r="AD78" s="194">
        <v>0</v>
      </c>
      <c r="AE78" s="194">
        <v>0</v>
      </c>
      <c r="AF78" s="194">
        <v>0</v>
      </c>
      <c r="AG78" s="194">
        <v>0</v>
      </c>
      <c r="AH78" s="194">
        <v>0</v>
      </c>
      <c r="AI78" s="194">
        <v>0</v>
      </c>
      <c r="AJ78" s="194">
        <v>0</v>
      </c>
      <c r="AK78" s="194">
        <v>0</v>
      </c>
      <c r="AL78" s="194">
        <v>0</v>
      </c>
      <c r="AM78" s="194">
        <v>0</v>
      </c>
      <c r="AN78" s="194">
        <v>0</v>
      </c>
      <c r="AO78" s="194">
        <v>0</v>
      </c>
      <c r="AP78" s="195">
        <v>0</v>
      </c>
    </row>
    <row r="79" spans="10:42" ht="9" customHeight="1" x14ac:dyDescent="0.45"/>
    <row r="80" spans="10:42" ht="16.8" hidden="1" customHeight="1" x14ac:dyDescent="0.45"/>
    <row r="81" ht="16.8" hidden="1" customHeight="1" x14ac:dyDescent="0.45"/>
    <row r="82" ht="16.8" hidden="1" customHeight="1" x14ac:dyDescent="0.45"/>
    <row r="83" ht="16.8" hidden="1" customHeight="1" x14ac:dyDescent="0.45"/>
    <row r="84" ht="16.8" hidden="1" customHeight="1" x14ac:dyDescent="0.45"/>
    <row r="85" ht="16.8" hidden="1" customHeight="1" x14ac:dyDescent="0.45"/>
    <row r="86" ht="16.8" hidden="1" customHeight="1" x14ac:dyDescent="0.45"/>
    <row r="87" ht="16.8" hidden="1" customHeight="1" x14ac:dyDescent="0.45"/>
    <row r="88" ht="16.8" hidden="1" customHeight="1" x14ac:dyDescent="0.45"/>
    <row r="89" ht="16.8" hidden="1" customHeight="1" x14ac:dyDescent="0.45"/>
    <row r="90" ht="16.8" hidden="1" customHeight="1" x14ac:dyDescent="0.45"/>
    <row r="91" ht="16.8" hidden="1" customHeight="1" x14ac:dyDescent="0.45"/>
    <row r="92" ht="16.8" hidden="1" customHeight="1" x14ac:dyDescent="0.45"/>
    <row r="93" ht="16.8" hidden="1" customHeight="1" x14ac:dyDescent="0.45"/>
    <row r="94" ht="16.8" hidden="1" customHeight="1" x14ac:dyDescent="0.45"/>
    <row r="95" ht="16.8" hidden="1" customHeight="1" x14ac:dyDescent="0.45"/>
    <row r="96" ht="16.8" hidden="1" customHeight="1" x14ac:dyDescent="0.45"/>
    <row r="97" ht="16.8" hidden="1" customHeight="1" x14ac:dyDescent="0.45"/>
    <row r="98" ht="16.8" hidden="1" customHeight="1" x14ac:dyDescent="0.45"/>
    <row r="99" ht="16.8" hidden="1" customHeight="1" x14ac:dyDescent="0.45"/>
    <row r="100" ht="16.8" hidden="1" customHeight="1" x14ac:dyDescent="0.45"/>
    <row r="101" ht="16.8" hidden="1" customHeight="1" x14ac:dyDescent="0.45"/>
    <row r="102" ht="16.8" hidden="1" customHeight="1" x14ac:dyDescent="0.45"/>
    <row r="103" ht="16.8" hidden="1" customHeight="1" x14ac:dyDescent="0.45"/>
    <row r="104" ht="16.8" hidden="1" customHeight="1" x14ac:dyDescent="0.45"/>
    <row r="105" ht="16.8" hidden="1" customHeight="1" x14ac:dyDescent="0.45"/>
    <row r="106" ht="16.8" hidden="1" customHeight="1" x14ac:dyDescent="0.45"/>
    <row r="107" ht="16.8" hidden="1" customHeight="1" x14ac:dyDescent="0.45"/>
    <row r="108" ht="16.8" hidden="1" customHeight="1" x14ac:dyDescent="0.45"/>
    <row r="109" ht="16.8" hidden="1" customHeight="1" x14ac:dyDescent="0.45"/>
    <row r="110" ht="16.8" hidden="1" customHeight="1" x14ac:dyDescent="0.45"/>
    <row r="111" ht="16.8" hidden="1" customHeight="1" x14ac:dyDescent="0.45"/>
    <row r="112" ht="16.8" hidden="1" customHeight="1" x14ac:dyDescent="0.45"/>
    <row r="113" ht="16.8" hidden="1" customHeight="1" x14ac:dyDescent="0.45"/>
    <row r="114" ht="16.8" hidden="1" customHeight="1" x14ac:dyDescent="0.45"/>
    <row r="115" ht="16.8" hidden="1" customHeight="1" x14ac:dyDescent="0.45"/>
    <row r="116" ht="16.8" hidden="1" customHeight="1" x14ac:dyDescent="0.45"/>
    <row r="117" ht="16.8" hidden="1" customHeight="1" x14ac:dyDescent="0.45"/>
    <row r="118" ht="16.8" hidden="1" customHeight="1" x14ac:dyDescent="0.45"/>
    <row r="119" ht="16.8" hidden="1" customHeight="1" x14ac:dyDescent="0.45"/>
    <row r="120" ht="16.8" hidden="1" customHeight="1" x14ac:dyDescent="0.45"/>
    <row r="121" ht="16.8" hidden="1" customHeight="1" x14ac:dyDescent="0.45"/>
    <row r="122" ht="16.8" hidden="1" customHeight="1" x14ac:dyDescent="0.45"/>
    <row r="123" ht="16.8" hidden="1" customHeight="1" x14ac:dyDescent="0.45"/>
    <row r="124" ht="16.8" hidden="1" customHeight="1" x14ac:dyDescent="0.45"/>
    <row r="125" ht="16.8" hidden="1" customHeight="1" x14ac:dyDescent="0.45"/>
    <row r="126" ht="16.8" hidden="1" customHeight="1" x14ac:dyDescent="0.45"/>
    <row r="127" ht="16.8" hidden="1" customHeight="1" x14ac:dyDescent="0.45"/>
    <row r="128" ht="16.8" hidden="1" customHeight="1" x14ac:dyDescent="0.45"/>
    <row r="129" ht="16.8" hidden="1" customHeight="1" x14ac:dyDescent="0.45"/>
    <row r="130" ht="16.8" hidden="1" customHeight="1" x14ac:dyDescent="0.45"/>
    <row r="131" ht="16.8" hidden="1" customHeight="1" x14ac:dyDescent="0.45"/>
    <row r="132" ht="16.8" hidden="1" customHeight="1" x14ac:dyDescent="0.45"/>
    <row r="133" ht="16.8" hidden="1" customHeight="1" x14ac:dyDescent="0.45"/>
    <row r="134" ht="16.8" hidden="1" customHeight="1" x14ac:dyDescent="0.45"/>
    <row r="135" ht="16.8" hidden="1" customHeight="1" x14ac:dyDescent="0.45"/>
    <row r="136" ht="16.8" hidden="1" customHeight="1" x14ac:dyDescent="0.45"/>
    <row r="137" ht="16.8" hidden="1" customHeight="1" x14ac:dyDescent="0.45"/>
    <row r="138" ht="16.8" hidden="1" customHeight="1" x14ac:dyDescent="0.45"/>
    <row r="139" ht="16.8" hidden="1" customHeight="1" x14ac:dyDescent="0.45"/>
    <row r="140" ht="16.8" hidden="1" customHeight="1" x14ac:dyDescent="0.45"/>
    <row r="141" ht="16.8" hidden="1" customHeight="1" x14ac:dyDescent="0.45"/>
    <row r="142" ht="16.8" hidden="1" customHeight="1" x14ac:dyDescent="0.45"/>
    <row r="143" ht="16.8" hidden="1" customHeight="1" x14ac:dyDescent="0.45"/>
    <row r="144" ht="16.8" hidden="1" customHeight="1" x14ac:dyDescent="0.45"/>
    <row r="145" ht="16.8" hidden="1" customHeight="1" x14ac:dyDescent="0.45"/>
    <row r="146" ht="16.8" hidden="1" customHeight="1" x14ac:dyDescent="0.45"/>
    <row r="147" ht="16.8" hidden="1" customHeight="1" x14ac:dyDescent="0.45"/>
    <row r="148" ht="16.8" hidden="1" customHeight="1" x14ac:dyDescent="0.45"/>
    <row r="149" ht="16.8" hidden="1" customHeight="1" x14ac:dyDescent="0.45"/>
    <row r="150" ht="16.8" hidden="1" customHeight="1" x14ac:dyDescent="0.45"/>
    <row r="151" ht="16.8" hidden="1" customHeight="1" x14ac:dyDescent="0.45"/>
    <row r="152" ht="16.8" hidden="1" customHeight="1" x14ac:dyDescent="0.45"/>
    <row r="153" ht="16.8" hidden="1" customHeight="1" x14ac:dyDescent="0.45"/>
    <row r="154" ht="16.8" hidden="1" customHeight="1" x14ac:dyDescent="0.45"/>
    <row r="155" ht="16.8" hidden="1" customHeight="1" x14ac:dyDescent="0.45"/>
    <row r="156" ht="16.8" hidden="1" customHeight="1" x14ac:dyDescent="0.45"/>
    <row r="157" ht="16.8" hidden="1" customHeight="1" x14ac:dyDescent="0.45"/>
    <row r="158" ht="16.8" hidden="1" customHeight="1" x14ac:dyDescent="0.45"/>
    <row r="159" ht="16.8" hidden="1" customHeight="1" x14ac:dyDescent="0.45"/>
    <row r="160" ht="16.8" hidden="1" customHeight="1" x14ac:dyDescent="0.45"/>
    <row r="161" ht="16.8" hidden="1" customHeight="1" x14ac:dyDescent="0.45"/>
    <row r="162" ht="16.8" hidden="1" customHeight="1" x14ac:dyDescent="0.45"/>
    <row r="163" ht="16.8" hidden="1" customHeight="1" x14ac:dyDescent="0.45"/>
    <row r="164" ht="16.8" hidden="1" customHeight="1" x14ac:dyDescent="0.45"/>
    <row r="165" ht="16.8" hidden="1" customHeight="1" x14ac:dyDescent="0.45"/>
    <row r="166" ht="16.8" hidden="1" customHeight="1" x14ac:dyDescent="0.45"/>
    <row r="167" ht="16.8" hidden="1" customHeight="1" x14ac:dyDescent="0.45"/>
    <row r="168" ht="16.8" hidden="1" customHeight="1" x14ac:dyDescent="0.45"/>
    <row r="169" ht="16.8" hidden="1" customHeight="1" x14ac:dyDescent="0.45"/>
    <row r="170" ht="16.8" hidden="1" customHeight="1" x14ac:dyDescent="0.45"/>
    <row r="171" ht="16.8" hidden="1" customHeight="1" x14ac:dyDescent="0.45"/>
    <row r="172" ht="16.8" hidden="1" customHeight="1" x14ac:dyDescent="0.45"/>
    <row r="173" ht="16.8" hidden="1" customHeight="1" x14ac:dyDescent="0.45"/>
    <row r="174" ht="16.8" hidden="1" customHeight="1" x14ac:dyDescent="0.45"/>
    <row r="175" ht="16.8" hidden="1" customHeight="1" x14ac:dyDescent="0.45"/>
    <row r="176" ht="16.8" hidden="1" customHeight="1" x14ac:dyDescent="0.45"/>
    <row r="177" ht="16.8" hidden="1" customHeight="1" x14ac:dyDescent="0.45"/>
    <row r="178" ht="16.8" hidden="1" customHeight="1" x14ac:dyDescent="0.45"/>
    <row r="179" ht="16.8" hidden="1" customHeight="1" x14ac:dyDescent="0.45"/>
    <row r="180" ht="16.8" hidden="1" customHeight="1" x14ac:dyDescent="0.45"/>
    <row r="181" ht="16.8" hidden="1" customHeight="1" x14ac:dyDescent="0.45"/>
    <row r="182" ht="16.8" hidden="1" customHeight="1" x14ac:dyDescent="0.45"/>
    <row r="183" ht="16.8" hidden="1" customHeight="1" x14ac:dyDescent="0.45"/>
    <row r="184" ht="16.8" hidden="1" customHeight="1" x14ac:dyDescent="0.45"/>
    <row r="185" ht="16.8" hidden="1" customHeight="1" x14ac:dyDescent="0.45"/>
    <row r="186" ht="16.8" hidden="1" customHeight="1" x14ac:dyDescent="0.45"/>
    <row r="187" ht="16.8" hidden="1" customHeight="1" x14ac:dyDescent="0.45"/>
    <row r="188" ht="16.8" hidden="1" customHeight="1" x14ac:dyDescent="0.45"/>
    <row r="189" ht="16.8" hidden="1" customHeight="1" x14ac:dyDescent="0.45"/>
    <row r="190" ht="16.8" hidden="1" customHeight="1" x14ac:dyDescent="0.45"/>
    <row r="191" ht="16.8" hidden="1" customHeight="1" x14ac:dyDescent="0.45"/>
    <row r="192" ht="16.8" hidden="1" customHeight="1" x14ac:dyDescent="0.45"/>
    <row r="193" ht="16.8" hidden="1" customHeight="1" x14ac:dyDescent="0.45"/>
    <row r="194" ht="16.8" hidden="1" customHeight="1" x14ac:dyDescent="0.45"/>
    <row r="195" ht="16.8" hidden="1" customHeight="1" x14ac:dyDescent="0.45"/>
    <row r="196" ht="16.8" hidden="1" customHeight="1" x14ac:dyDescent="0.45"/>
    <row r="197" ht="16.8" hidden="1" customHeight="1" x14ac:dyDescent="0.45"/>
    <row r="198" ht="16.8" hidden="1" customHeight="1" x14ac:dyDescent="0.45"/>
    <row r="199" ht="16.8" hidden="1" customHeight="1" x14ac:dyDescent="0.45"/>
    <row r="200" ht="16.8" hidden="1" customHeight="1" x14ac:dyDescent="0.45"/>
    <row r="201" ht="16.8" hidden="1" customHeight="1" x14ac:dyDescent="0.45"/>
    <row r="202" ht="16.8" hidden="1" customHeight="1" x14ac:dyDescent="0.45"/>
    <row r="203" ht="16.8" hidden="1" customHeight="1" x14ac:dyDescent="0.45"/>
    <row r="204" ht="16.8" hidden="1" customHeight="1" x14ac:dyDescent="0.45"/>
    <row r="205" ht="16.8" hidden="1" customHeight="1" x14ac:dyDescent="0.45"/>
    <row r="206" ht="16.8" hidden="1" customHeight="1" x14ac:dyDescent="0.45"/>
    <row r="207" ht="16.8" hidden="1" customHeight="1" x14ac:dyDescent="0.45"/>
    <row r="208" ht="16.8" hidden="1" customHeight="1" x14ac:dyDescent="0.45"/>
    <row r="209" ht="16.8" hidden="1" customHeight="1" x14ac:dyDescent="0.45"/>
    <row r="210" ht="16.8" hidden="1" customHeight="1" x14ac:dyDescent="0.45"/>
    <row r="211" ht="16.8" hidden="1" customHeight="1" x14ac:dyDescent="0.45"/>
    <row r="212" ht="16.8" hidden="1" customHeight="1" x14ac:dyDescent="0.45"/>
    <row r="213" ht="16.8" hidden="1" customHeight="1" x14ac:dyDescent="0.45"/>
    <row r="214" ht="16.8" hidden="1" customHeight="1" x14ac:dyDescent="0.45"/>
    <row r="215" ht="16.8" hidden="1" customHeight="1" x14ac:dyDescent="0.45"/>
    <row r="216" ht="16.8" hidden="1" customHeight="1" x14ac:dyDescent="0.45"/>
    <row r="217" ht="16.8" hidden="1" customHeight="1" x14ac:dyDescent="0.45"/>
    <row r="218" ht="16.8" hidden="1" customHeight="1" x14ac:dyDescent="0.45"/>
    <row r="219" ht="16.8" hidden="1" customHeight="1" x14ac:dyDescent="0.45"/>
    <row r="220" ht="16.8" hidden="1" customHeight="1" x14ac:dyDescent="0.45"/>
    <row r="221" ht="16.8" hidden="1" customHeight="1" x14ac:dyDescent="0.45"/>
    <row r="222" ht="16.8" hidden="1" customHeight="1" x14ac:dyDescent="0.45"/>
    <row r="223" ht="16.8" hidden="1" customHeight="1" x14ac:dyDescent="0.45"/>
    <row r="224" ht="16.8" hidden="1" customHeight="1" x14ac:dyDescent="0.45"/>
    <row r="225" ht="16.8" hidden="1" customHeight="1" x14ac:dyDescent="0.45"/>
    <row r="226" ht="16.8" hidden="1" customHeight="1" x14ac:dyDescent="0.45"/>
    <row r="227" ht="16.8" hidden="1" customHeight="1" x14ac:dyDescent="0.45"/>
    <row r="228" ht="16.8" hidden="1" customHeight="1" x14ac:dyDescent="0.45"/>
    <row r="229" ht="16.8" hidden="1" customHeight="1" x14ac:dyDescent="0.45"/>
    <row r="230" ht="16.8" hidden="1" customHeight="1" x14ac:dyDescent="0.45"/>
    <row r="231" ht="16.8" hidden="1" customHeight="1" x14ac:dyDescent="0.45"/>
    <row r="232" ht="16.8" hidden="1" customHeight="1" x14ac:dyDescent="0.45"/>
    <row r="233" ht="16.8" hidden="1" customHeight="1" x14ac:dyDescent="0.45"/>
    <row r="234" ht="16.8" hidden="1" customHeight="1" x14ac:dyDescent="0.45"/>
    <row r="235" ht="16.8" hidden="1" customHeight="1" x14ac:dyDescent="0.45"/>
    <row r="236" ht="16.8" hidden="1" customHeight="1" x14ac:dyDescent="0.45"/>
    <row r="237" ht="16.8" hidden="1" customHeight="1" x14ac:dyDescent="0.45"/>
    <row r="238" ht="16.8" hidden="1" customHeight="1" x14ac:dyDescent="0.45"/>
    <row r="239" ht="16.8" hidden="1" customHeight="1" x14ac:dyDescent="0.45"/>
    <row r="240" ht="16.8" hidden="1" customHeight="1" x14ac:dyDescent="0.45"/>
    <row r="241" ht="16.8" hidden="1" customHeight="1" x14ac:dyDescent="0.45"/>
    <row r="242" ht="16.8" hidden="1" customHeight="1" x14ac:dyDescent="0.45"/>
    <row r="243" ht="16.8" hidden="1" customHeight="1" x14ac:dyDescent="0.45"/>
    <row r="244" ht="16.8" hidden="1" customHeight="1" x14ac:dyDescent="0.45"/>
    <row r="245" ht="16.8" hidden="1" customHeight="1" x14ac:dyDescent="0.45"/>
    <row r="246" ht="16.8" hidden="1" customHeight="1" x14ac:dyDescent="0.45"/>
    <row r="247" ht="16.8" hidden="1" customHeight="1" x14ac:dyDescent="0.45"/>
    <row r="248" ht="16.8" hidden="1" customHeight="1" x14ac:dyDescent="0.45"/>
    <row r="249" ht="16.8" hidden="1" customHeight="1" x14ac:dyDescent="0.45"/>
    <row r="250" ht="16.8" hidden="1" customHeight="1" x14ac:dyDescent="0.45"/>
    <row r="251" ht="16.8" hidden="1" customHeight="1" x14ac:dyDescent="0.45"/>
    <row r="252" ht="16.8" hidden="1" customHeight="1" x14ac:dyDescent="0.45"/>
    <row r="253" ht="16.8" hidden="1" customHeight="1" x14ac:dyDescent="0.45"/>
    <row r="254" ht="16.8" hidden="1" customHeight="1" x14ac:dyDescent="0.45"/>
    <row r="255" ht="16.8" hidden="1" customHeight="1" x14ac:dyDescent="0.45"/>
    <row r="256" ht="16.8" hidden="1" customHeight="1" x14ac:dyDescent="0.45"/>
    <row r="257" ht="16.8" hidden="1" customHeight="1" x14ac:dyDescent="0.45"/>
    <row r="258" ht="16.8" hidden="1" customHeight="1" x14ac:dyDescent="0.45"/>
    <row r="259" ht="16.8" hidden="1" customHeight="1" x14ac:dyDescent="0.45"/>
    <row r="260" ht="16.8" hidden="1" customHeight="1" x14ac:dyDescent="0.45"/>
    <row r="261" ht="16.8" hidden="1" customHeight="1" x14ac:dyDescent="0.45"/>
    <row r="262" ht="16.8" hidden="1" customHeight="1" x14ac:dyDescent="0.45"/>
    <row r="263" ht="16.8" hidden="1" customHeight="1" x14ac:dyDescent="0.45"/>
    <row r="264" ht="16.8" hidden="1" customHeight="1" x14ac:dyDescent="0.45"/>
    <row r="265" ht="16.8" hidden="1" customHeight="1" x14ac:dyDescent="0.45"/>
    <row r="266" ht="16.8" hidden="1" customHeight="1" x14ac:dyDescent="0.45"/>
    <row r="267" ht="16.8" hidden="1" customHeight="1" x14ac:dyDescent="0.45"/>
    <row r="268" ht="16.8" hidden="1" customHeight="1" x14ac:dyDescent="0.45"/>
    <row r="269" ht="16.8" hidden="1" customHeight="1" x14ac:dyDescent="0.45"/>
    <row r="270" ht="16.8" hidden="1" customHeight="1" x14ac:dyDescent="0.45"/>
    <row r="271" ht="16.8" hidden="1" customHeight="1" x14ac:dyDescent="0.45"/>
    <row r="272" ht="16.8" hidden="1" customHeight="1" x14ac:dyDescent="0.45"/>
    <row r="273" ht="16.8" hidden="1" customHeight="1" x14ac:dyDescent="0.45"/>
    <row r="274" ht="16.8" hidden="1" customHeight="1" x14ac:dyDescent="0.45"/>
    <row r="275" ht="16.8" hidden="1" customHeight="1" x14ac:dyDescent="0.45"/>
    <row r="276" ht="16.8" hidden="1" customHeight="1" x14ac:dyDescent="0.45"/>
    <row r="277" ht="16.8" hidden="1" customHeight="1" x14ac:dyDescent="0.45"/>
    <row r="278" ht="16.8" hidden="1" customHeight="1" x14ac:dyDescent="0.45"/>
    <row r="279" ht="16.8" hidden="1" customHeight="1" x14ac:dyDescent="0.45"/>
    <row r="280" ht="16.8" hidden="1" customHeight="1" x14ac:dyDescent="0.45"/>
    <row r="281" ht="16.8" hidden="1" customHeight="1" x14ac:dyDescent="0.45"/>
    <row r="282" ht="16.8" hidden="1" customHeight="1" x14ac:dyDescent="0.45"/>
    <row r="283" ht="16.8" hidden="1" customHeight="1" x14ac:dyDescent="0.45"/>
    <row r="284" ht="16.8" hidden="1" customHeight="1" x14ac:dyDescent="0.45"/>
    <row r="285" ht="16.8" hidden="1" customHeight="1" x14ac:dyDescent="0.45"/>
    <row r="286" ht="16.8" hidden="1" customHeight="1" x14ac:dyDescent="0.45"/>
    <row r="287" ht="16.8" hidden="1" customHeight="1" x14ac:dyDescent="0.45"/>
    <row r="288" ht="16.8" hidden="1" customHeight="1" x14ac:dyDescent="0.45"/>
    <row r="289" ht="16.8" hidden="1" customHeight="1" x14ac:dyDescent="0.45"/>
    <row r="290" ht="16.8" hidden="1" customHeight="1" x14ac:dyDescent="0.45"/>
    <row r="291" ht="16.8" hidden="1" customHeight="1" x14ac:dyDescent="0.45"/>
    <row r="292" ht="16.8" hidden="1" customHeight="1" x14ac:dyDescent="0.45"/>
    <row r="293" ht="16.8" hidden="1" customHeight="1" x14ac:dyDescent="0.45"/>
    <row r="294" ht="16.8" hidden="1" customHeight="1" x14ac:dyDescent="0.45"/>
    <row r="295" ht="16.8" hidden="1" customHeight="1" x14ac:dyDescent="0.45"/>
    <row r="296" ht="16.8" hidden="1" customHeight="1" x14ac:dyDescent="0.45"/>
    <row r="297" ht="16.8" hidden="1" customHeight="1" x14ac:dyDescent="0.45"/>
    <row r="298" ht="16.8" hidden="1" customHeight="1" x14ac:dyDescent="0.45"/>
    <row r="299" ht="16.8" hidden="1" customHeight="1" x14ac:dyDescent="0.45"/>
    <row r="300" ht="16.8" hidden="1" customHeight="1" x14ac:dyDescent="0.45"/>
    <row r="301" ht="16.8" hidden="1" customHeight="1" x14ac:dyDescent="0.45"/>
    <row r="302" ht="16.8" hidden="1" customHeight="1" x14ac:dyDescent="0.45"/>
    <row r="303" ht="16.8" hidden="1" customHeight="1" x14ac:dyDescent="0.45"/>
    <row r="304" ht="16.8" hidden="1" customHeight="1" x14ac:dyDescent="0.45"/>
    <row r="305" ht="16.8" hidden="1" customHeight="1" x14ac:dyDescent="0.45"/>
    <row r="306" ht="16.8" hidden="1" customHeight="1" x14ac:dyDescent="0.45"/>
    <row r="307" ht="16.8" hidden="1" customHeight="1" x14ac:dyDescent="0.45"/>
    <row r="308" ht="16.8" hidden="1" customHeight="1" x14ac:dyDescent="0.45"/>
    <row r="309" ht="16.8" hidden="1" customHeight="1" x14ac:dyDescent="0.45"/>
    <row r="310" ht="16.8" hidden="1" customHeight="1" x14ac:dyDescent="0.45"/>
    <row r="311" ht="16.8" hidden="1" customHeight="1" x14ac:dyDescent="0.45"/>
    <row r="312" ht="16.8" hidden="1" customHeight="1" x14ac:dyDescent="0.45"/>
    <row r="313" ht="16.8" hidden="1" customHeight="1" x14ac:dyDescent="0.45"/>
    <row r="314" ht="16.8" hidden="1" customHeight="1" x14ac:dyDescent="0.45"/>
    <row r="315" ht="16.8" hidden="1" customHeight="1" x14ac:dyDescent="0.45"/>
    <row r="316" ht="16.8" hidden="1" customHeight="1" x14ac:dyDescent="0.45"/>
    <row r="317" ht="16.8" hidden="1" customHeight="1" x14ac:dyDescent="0.45"/>
    <row r="318" ht="16.8" hidden="1" customHeight="1" x14ac:dyDescent="0.45"/>
    <row r="319" ht="16.8" hidden="1" customHeight="1" x14ac:dyDescent="0.45"/>
    <row r="320" ht="16.8" hidden="1" customHeight="1" x14ac:dyDescent="0.45"/>
    <row r="321" ht="16.8" hidden="1" customHeight="1" x14ac:dyDescent="0.45"/>
    <row r="322" ht="16.8" hidden="1" customHeight="1" x14ac:dyDescent="0.45"/>
    <row r="323" ht="16.8" hidden="1" customHeight="1" x14ac:dyDescent="0.45"/>
    <row r="324" ht="16.8" hidden="1" customHeight="1" x14ac:dyDescent="0.45"/>
    <row r="325" ht="16.8" hidden="1" customHeight="1" x14ac:dyDescent="0.45"/>
    <row r="326" ht="16.8" hidden="1" customHeight="1" x14ac:dyDescent="0.45"/>
    <row r="327" ht="16.8" hidden="1" customHeight="1" x14ac:dyDescent="0.45"/>
    <row r="328" ht="16.8" hidden="1" customHeight="1" x14ac:dyDescent="0.45"/>
    <row r="329" ht="16.8" hidden="1" customHeight="1" x14ac:dyDescent="0.45"/>
    <row r="330" ht="16.8" hidden="1" customHeight="1" x14ac:dyDescent="0.45"/>
    <row r="331" ht="16.8" hidden="1" customHeight="1" x14ac:dyDescent="0.45"/>
    <row r="332" ht="16.8" hidden="1" customHeight="1" x14ac:dyDescent="0.45"/>
    <row r="333" ht="16.8" hidden="1" customHeight="1" x14ac:dyDescent="0.45"/>
    <row r="334" ht="16.8" hidden="1" customHeight="1" x14ac:dyDescent="0.45"/>
    <row r="335" ht="16.8" hidden="1" customHeight="1" x14ac:dyDescent="0.45"/>
    <row r="336" ht="16.8" hidden="1" customHeight="1" x14ac:dyDescent="0.45"/>
    <row r="337" ht="16.8" hidden="1" customHeight="1" x14ac:dyDescent="0.45"/>
    <row r="338" ht="16.8" hidden="1" customHeight="1" x14ac:dyDescent="0.45"/>
    <row r="339" ht="16.8" hidden="1" customHeight="1" x14ac:dyDescent="0.45"/>
    <row r="340" ht="16.8" hidden="1" customHeight="1" x14ac:dyDescent="0.45"/>
    <row r="341" ht="16.8" hidden="1" customHeight="1" x14ac:dyDescent="0.45"/>
    <row r="342" ht="16.8" hidden="1" customHeight="1" x14ac:dyDescent="0.45"/>
    <row r="343" ht="16.8" hidden="1" customHeight="1" x14ac:dyDescent="0.45"/>
    <row r="344" ht="16.8" hidden="1" customHeight="1" x14ac:dyDescent="0.45"/>
    <row r="345" ht="16.8" hidden="1" customHeight="1" x14ac:dyDescent="0.45"/>
    <row r="346" ht="16.8" hidden="1" customHeight="1" x14ac:dyDescent="0.45"/>
    <row r="347" ht="16.8" hidden="1" customHeight="1" x14ac:dyDescent="0.45"/>
    <row r="348" ht="16.8" hidden="1" customHeight="1" x14ac:dyDescent="0.45"/>
    <row r="349" ht="16.8" hidden="1" customHeight="1" x14ac:dyDescent="0.45"/>
    <row r="350" ht="16.8" hidden="1" customHeight="1" x14ac:dyDescent="0.45"/>
    <row r="351" ht="16.8" hidden="1" customHeight="1" x14ac:dyDescent="0.45"/>
    <row r="352" ht="16.8" hidden="1" customHeight="1" x14ac:dyDescent="0.45"/>
    <row r="353" ht="16.8" hidden="1" customHeight="1" x14ac:dyDescent="0.45"/>
    <row r="354" ht="16.8" hidden="1" customHeight="1" x14ac:dyDescent="0.45"/>
    <row r="355" ht="16.8" hidden="1" customHeight="1" x14ac:dyDescent="0.45"/>
    <row r="356" ht="16.8" hidden="1" customHeight="1" x14ac:dyDescent="0.45"/>
    <row r="357" ht="16.8" hidden="1" customHeight="1" x14ac:dyDescent="0.45"/>
    <row r="358" ht="16.8" hidden="1" customHeight="1" x14ac:dyDescent="0.45"/>
    <row r="359" ht="16.8" hidden="1" customHeight="1" x14ac:dyDescent="0.45"/>
    <row r="360" ht="16.8" hidden="1" customHeight="1" x14ac:dyDescent="0.45"/>
    <row r="361" ht="16.8" hidden="1" customHeight="1" x14ac:dyDescent="0.45"/>
    <row r="362" ht="16.8" hidden="1" customHeight="1" x14ac:dyDescent="0.45"/>
    <row r="363" ht="16.8" hidden="1" customHeight="1" x14ac:dyDescent="0.45"/>
    <row r="364" ht="16.8" hidden="1" customHeight="1" x14ac:dyDescent="0.45"/>
    <row r="365" ht="16.8" hidden="1" customHeight="1" x14ac:dyDescent="0.45"/>
    <row r="366" ht="16.8" hidden="1" customHeight="1" x14ac:dyDescent="0.45"/>
    <row r="367" ht="16.8" hidden="1" customHeight="1" x14ac:dyDescent="0.45"/>
    <row r="368" ht="16.8" hidden="1" customHeight="1" x14ac:dyDescent="0.45"/>
    <row r="369" ht="16.8" hidden="1" customHeight="1" x14ac:dyDescent="0.45"/>
    <row r="370" ht="16.8" hidden="1" customHeight="1" x14ac:dyDescent="0.45"/>
    <row r="371" ht="16.8" hidden="1" customHeight="1" x14ac:dyDescent="0.45"/>
    <row r="372" ht="16.8" hidden="1" customHeight="1" x14ac:dyDescent="0.45"/>
    <row r="373" ht="16.8" hidden="1" customHeight="1" x14ac:dyDescent="0.45"/>
    <row r="374" ht="16.8" hidden="1" customHeight="1" x14ac:dyDescent="0.45"/>
    <row r="375" ht="16.8" hidden="1" customHeight="1" x14ac:dyDescent="0.45"/>
    <row r="376" ht="16.8" hidden="1" customHeight="1" x14ac:dyDescent="0.45"/>
    <row r="377" ht="16.8" hidden="1" customHeight="1" x14ac:dyDescent="0.45"/>
    <row r="378" ht="16.8" hidden="1" customHeight="1" x14ac:dyDescent="0.45"/>
    <row r="379" ht="16.8" hidden="1" customHeight="1" x14ac:dyDescent="0.45"/>
    <row r="380" ht="16.8" hidden="1" customHeight="1" x14ac:dyDescent="0.45"/>
    <row r="381" ht="16.8" hidden="1" customHeight="1" x14ac:dyDescent="0.45"/>
    <row r="382" ht="16.8" hidden="1" customHeight="1" x14ac:dyDescent="0.45"/>
    <row r="383" ht="16.8" hidden="1" customHeight="1" x14ac:dyDescent="0.45"/>
    <row r="384" ht="16.8" hidden="1" customHeight="1" x14ac:dyDescent="0.45"/>
    <row r="385" ht="16.8" hidden="1" customHeight="1" x14ac:dyDescent="0.45"/>
    <row r="386" ht="16.8" hidden="1" customHeight="1" x14ac:dyDescent="0.45"/>
    <row r="387" ht="16.8" hidden="1" customHeight="1" x14ac:dyDescent="0.45"/>
    <row r="388" ht="16.8" hidden="1" customHeight="1" x14ac:dyDescent="0.45"/>
    <row r="389" ht="16.8" hidden="1" customHeight="1" x14ac:dyDescent="0.45"/>
    <row r="390" ht="16.8" hidden="1" customHeight="1" x14ac:dyDescent="0.45"/>
    <row r="391" ht="16.8" hidden="1" customHeight="1" x14ac:dyDescent="0.45"/>
    <row r="392" ht="16.8" hidden="1" customHeight="1" x14ac:dyDescent="0.45"/>
    <row r="393" ht="16.8" hidden="1" customHeight="1" x14ac:dyDescent="0.45"/>
    <row r="394" ht="16.8" hidden="1" customHeight="1" x14ac:dyDescent="0.45"/>
    <row r="395" ht="16.8" hidden="1" customHeight="1" x14ac:dyDescent="0.45"/>
    <row r="396" ht="16.8" hidden="1" customHeight="1" x14ac:dyDescent="0.45"/>
    <row r="397" ht="16.8" hidden="1" customHeight="1" x14ac:dyDescent="0.45"/>
    <row r="398" ht="16.8" hidden="1" customHeight="1" x14ac:dyDescent="0.45"/>
    <row r="399" ht="16.8" hidden="1" customHeight="1" x14ac:dyDescent="0.45"/>
    <row r="400" ht="16.8" hidden="1" customHeight="1" x14ac:dyDescent="0.45"/>
    <row r="401" ht="16.8" hidden="1" customHeight="1" x14ac:dyDescent="0.45"/>
    <row r="402" ht="16.8" hidden="1" customHeight="1" x14ac:dyDescent="0.45"/>
    <row r="403" ht="16.8" hidden="1" customHeight="1" x14ac:dyDescent="0.45"/>
    <row r="404" ht="16.8" hidden="1" customHeight="1" x14ac:dyDescent="0.45"/>
    <row r="405" ht="16.8" hidden="1" customHeight="1" x14ac:dyDescent="0.45"/>
    <row r="406" ht="16.8" hidden="1" customHeight="1" x14ac:dyDescent="0.45"/>
    <row r="407" ht="16.8" hidden="1" customHeight="1" x14ac:dyDescent="0.45"/>
    <row r="408" ht="16.8" hidden="1" customHeight="1" x14ac:dyDescent="0.45"/>
    <row r="409" ht="16.8" hidden="1" customHeight="1" x14ac:dyDescent="0.45"/>
    <row r="410" ht="16.8" hidden="1" customHeight="1" x14ac:dyDescent="0.45"/>
    <row r="411" ht="16.8" hidden="1" customHeight="1" x14ac:dyDescent="0.45"/>
    <row r="412" ht="16.8" hidden="1" customHeight="1" x14ac:dyDescent="0.45"/>
    <row r="413" ht="16.8" hidden="1" customHeight="1" x14ac:dyDescent="0.45"/>
    <row r="414" ht="16.8" hidden="1" customHeight="1" x14ac:dyDescent="0.45"/>
    <row r="415" ht="16.8" hidden="1" customHeight="1" x14ac:dyDescent="0.45"/>
    <row r="416" ht="16.8" hidden="1" customHeight="1" x14ac:dyDescent="0.45"/>
    <row r="417" ht="16.8" hidden="1" customHeight="1" x14ac:dyDescent="0.45"/>
    <row r="418" ht="16.8" hidden="1" customHeight="1" x14ac:dyDescent="0.45"/>
    <row r="419" ht="16.8" hidden="1" customHeight="1" x14ac:dyDescent="0.45"/>
    <row r="420" ht="16.8" hidden="1" customHeight="1" x14ac:dyDescent="0.45"/>
    <row r="421" ht="16.8" hidden="1" customHeight="1" x14ac:dyDescent="0.45"/>
    <row r="422" ht="16.8" hidden="1" customHeight="1" x14ac:dyDescent="0.45"/>
    <row r="423" ht="16.8" hidden="1" customHeight="1" x14ac:dyDescent="0.45"/>
    <row r="424" ht="16.8" hidden="1" customHeight="1" x14ac:dyDescent="0.45"/>
    <row r="425" ht="16.8" hidden="1" customHeight="1" x14ac:dyDescent="0.45"/>
    <row r="426" ht="16.8" hidden="1" customHeight="1" x14ac:dyDescent="0.45"/>
    <row r="427" ht="16.8" hidden="1" customHeight="1" x14ac:dyDescent="0.45"/>
    <row r="428" ht="16.8" hidden="1" customHeight="1" x14ac:dyDescent="0.45"/>
    <row r="429" ht="16.8" hidden="1" customHeight="1" x14ac:dyDescent="0.45"/>
    <row r="430" ht="16.8" hidden="1" customHeight="1" x14ac:dyDescent="0.45"/>
    <row r="431" ht="16.8" hidden="1" customHeight="1" x14ac:dyDescent="0.45"/>
    <row r="432" ht="16.8" hidden="1" customHeight="1" x14ac:dyDescent="0.45"/>
    <row r="433" ht="16.8" hidden="1" customHeight="1" x14ac:dyDescent="0.45"/>
    <row r="434" ht="16.8" hidden="1" customHeight="1" x14ac:dyDescent="0.45"/>
    <row r="435" ht="16.8" hidden="1" customHeight="1" x14ac:dyDescent="0.45"/>
    <row r="436" ht="16.8" hidden="1" customHeight="1" x14ac:dyDescent="0.45"/>
    <row r="437" ht="16.8" hidden="1" customHeight="1" x14ac:dyDescent="0.45"/>
    <row r="438" ht="16.8" hidden="1" customHeight="1" x14ac:dyDescent="0.45"/>
    <row r="439" ht="16.8" hidden="1" customHeight="1" x14ac:dyDescent="0.45"/>
    <row r="440" ht="16.8" hidden="1" customHeight="1" x14ac:dyDescent="0.45"/>
    <row r="441" ht="16.8" hidden="1" customHeight="1" x14ac:dyDescent="0.45"/>
    <row r="442" ht="16.8" hidden="1" customHeight="1" x14ac:dyDescent="0.45"/>
    <row r="443" ht="16.8" hidden="1" customHeight="1" x14ac:dyDescent="0.45"/>
    <row r="444" ht="16.8" hidden="1" customHeight="1" x14ac:dyDescent="0.45"/>
    <row r="445" ht="16.8" hidden="1" customHeight="1" x14ac:dyDescent="0.45"/>
    <row r="446" ht="16.8" hidden="1" customHeight="1" x14ac:dyDescent="0.45"/>
    <row r="447" ht="16.8" hidden="1" customHeight="1" x14ac:dyDescent="0.45"/>
    <row r="448" ht="16.8" hidden="1" customHeight="1" x14ac:dyDescent="0.45"/>
    <row r="449" ht="16.8" hidden="1" customHeight="1" x14ac:dyDescent="0.45"/>
    <row r="450" ht="16.8" hidden="1" customHeight="1" x14ac:dyDescent="0.45"/>
    <row r="451" ht="16.8" hidden="1" customHeight="1" x14ac:dyDescent="0.45"/>
    <row r="452" ht="16.8" hidden="1" customHeight="1" x14ac:dyDescent="0.45"/>
    <row r="453" ht="16.8" hidden="1" customHeight="1" x14ac:dyDescent="0.45"/>
    <row r="454" ht="16.8" hidden="1" customHeight="1" x14ac:dyDescent="0.45"/>
    <row r="455" ht="16.8" hidden="1" customHeight="1" x14ac:dyDescent="0.45"/>
    <row r="456" ht="16.8" hidden="1" customHeight="1" x14ac:dyDescent="0.45"/>
    <row r="457" ht="16.8" hidden="1" customHeight="1" x14ac:dyDescent="0.45"/>
    <row r="458" ht="16.8" hidden="1" customHeight="1" x14ac:dyDescent="0.45"/>
    <row r="459" ht="16.8" hidden="1" customHeight="1" x14ac:dyDescent="0.45"/>
    <row r="460" ht="16.8" hidden="1" customHeight="1" x14ac:dyDescent="0.45"/>
    <row r="461" ht="16.8" hidden="1" customHeight="1" x14ac:dyDescent="0.45"/>
    <row r="462" ht="16.8" hidden="1" customHeight="1" x14ac:dyDescent="0.45"/>
    <row r="463" ht="16.8" hidden="1" customHeight="1" x14ac:dyDescent="0.45"/>
    <row r="464" ht="16.8" hidden="1" customHeight="1" x14ac:dyDescent="0.45"/>
    <row r="465" ht="16.8" hidden="1" customHeight="1" x14ac:dyDescent="0.45"/>
    <row r="466" ht="16.8" hidden="1" customHeight="1" x14ac:dyDescent="0.45"/>
    <row r="467" ht="16.8" hidden="1" customHeight="1" x14ac:dyDescent="0.45"/>
    <row r="468" ht="16.8" hidden="1" customHeight="1" x14ac:dyDescent="0.45"/>
    <row r="469" ht="16.8" hidden="1" customHeight="1" x14ac:dyDescent="0.45"/>
    <row r="470" ht="16.8" hidden="1" customHeight="1" x14ac:dyDescent="0.45"/>
    <row r="471" ht="16.8" hidden="1" customHeight="1" x14ac:dyDescent="0.45"/>
    <row r="472" ht="16.8" hidden="1" customHeight="1" x14ac:dyDescent="0.45"/>
    <row r="473" ht="16.8" hidden="1" customHeight="1" x14ac:dyDescent="0.45"/>
    <row r="474" ht="16.8" hidden="1" customHeight="1" x14ac:dyDescent="0.45"/>
    <row r="475" ht="16.8" hidden="1" customHeight="1" x14ac:dyDescent="0.45"/>
    <row r="476" ht="16.8" hidden="1" customHeight="1" x14ac:dyDescent="0.45"/>
    <row r="477" ht="16.8" hidden="1" customHeight="1" x14ac:dyDescent="0.45"/>
    <row r="478" ht="16.8" hidden="1" customHeight="1" x14ac:dyDescent="0.45"/>
    <row r="479" ht="16.8" hidden="1" customHeight="1" x14ac:dyDescent="0.45"/>
    <row r="480" ht="16.8" hidden="1" customHeight="1" x14ac:dyDescent="0.45"/>
    <row r="481" ht="16.8" hidden="1" customHeight="1" x14ac:dyDescent="0.45"/>
    <row r="482" ht="16.8" hidden="1" customHeight="1" x14ac:dyDescent="0.45"/>
    <row r="483" ht="16.8" hidden="1" customHeight="1" x14ac:dyDescent="0.45"/>
    <row r="484" ht="16.8" hidden="1" customHeight="1" x14ac:dyDescent="0.45"/>
    <row r="485" ht="16.8" hidden="1" customHeight="1" x14ac:dyDescent="0.45"/>
    <row r="486" ht="16.8" hidden="1" customHeight="1" x14ac:dyDescent="0.45"/>
    <row r="487" ht="16.8" hidden="1" customHeight="1" x14ac:dyDescent="0.45"/>
    <row r="488" ht="16.8" hidden="1" customHeight="1" x14ac:dyDescent="0.45"/>
    <row r="489" ht="16.8" hidden="1" customHeight="1" x14ac:dyDescent="0.45"/>
    <row r="490" ht="16.8" hidden="1" customHeight="1" x14ac:dyDescent="0.45"/>
    <row r="491" ht="16.8" hidden="1" customHeight="1" x14ac:dyDescent="0.45"/>
    <row r="492" ht="16.8" hidden="1" customHeight="1" x14ac:dyDescent="0.45"/>
    <row r="493" ht="16.8" hidden="1" customHeight="1" x14ac:dyDescent="0.45"/>
    <row r="494" ht="16.8" hidden="1" customHeight="1" x14ac:dyDescent="0.45"/>
    <row r="495" ht="16.8" hidden="1" customHeight="1" x14ac:dyDescent="0.45"/>
    <row r="496" ht="16.8" hidden="1" customHeight="1" x14ac:dyDescent="0.45"/>
    <row r="497" ht="16.8" hidden="1" customHeight="1" x14ac:dyDescent="0.45"/>
    <row r="498" ht="16.8" hidden="1" customHeight="1" x14ac:dyDescent="0.45"/>
    <row r="499" ht="16.8" hidden="1" customHeight="1" x14ac:dyDescent="0.45"/>
    <row r="500" ht="16.8" hidden="1" customHeight="1" x14ac:dyDescent="0.45"/>
    <row r="501" ht="16.8" hidden="1" customHeight="1" x14ac:dyDescent="0.45"/>
    <row r="502" ht="16.8" hidden="1" customHeight="1" x14ac:dyDescent="0.45"/>
    <row r="503" ht="16.8" hidden="1" customHeight="1" x14ac:dyDescent="0.45"/>
    <row r="504" ht="16.8" hidden="1" customHeight="1" x14ac:dyDescent="0.45"/>
    <row r="505" ht="16.8" hidden="1" customHeight="1" x14ac:dyDescent="0.45"/>
    <row r="506" ht="16.8" hidden="1" customHeight="1" x14ac:dyDescent="0.45"/>
    <row r="507" ht="16.8" hidden="1" customHeight="1" x14ac:dyDescent="0.45"/>
    <row r="508" ht="16.8" hidden="1" customHeight="1" x14ac:dyDescent="0.45"/>
    <row r="509" ht="16.8" hidden="1" customHeight="1" x14ac:dyDescent="0.45"/>
    <row r="510" ht="16.8" hidden="1" customHeight="1" x14ac:dyDescent="0.45"/>
    <row r="511" ht="16.8" hidden="1" customHeight="1" x14ac:dyDescent="0.45"/>
    <row r="512" ht="16.8" hidden="1" customHeight="1" x14ac:dyDescent="0.45"/>
    <row r="513" ht="16.8" hidden="1" customHeight="1" x14ac:dyDescent="0.45"/>
    <row r="514" ht="16.8" hidden="1" customHeight="1" x14ac:dyDescent="0.45"/>
    <row r="515" ht="16.8" hidden="1" customHeight="1" x14ac:dyDescent="0.45"/>
    <row r="516" ht="16.8" hidden="1" customHeight="1" x14ac:dyDescent="0.45"/>
    <row r="517" ht="16.8" hidden="1" customHeight="1" x14ac:dyDescent="0.45"/>
    <row r="518" ht="16.8" hidden="1" customHeight="1" x14ac:dyDescent="0.45"/>
    <row r="519" ht="16.8" hidden="1" customHeight="1" x14ac:dyDescent="0.45"/>
    <row r="520" ht="16.8" hidden="1" customHeight="1" x14ac:dyDescent="0.45"/>
    <row r="521" ht="16.8" hidden="1" customHeight="1" x14ac:dyDescent="0.45"/>
    <row r="522" ht="16.8" hidden="1" customHeight="1" x14ac:dyDescent="0.45"/>
    <row r="523" ht="16.8" hidden="1" customHeight="1" x14ac:dyDescent="0.45"/>
    <row r="524" ht="16.8" hidden="1" customHeight="1" x14ac:dyDescent="0.45"/>
    <row r="525" ht="16.8" hidden="1" customHeight="1" x14ac:dyDescent="0.45"/>
    <row r="526" ht="16.8" hidden="1" customHeight="1" x14ac:dyDescent="0.45"/>
    <row r="527" ht="16.8" hidden="1" customHeight="1" x14ac:dyDescent="0.45"/>
    <row r="528" ht="16.8" hidden="1" customHeight="1" x14ac:dyDescent="0.45"/>
    <row r="529" ht="16.8" hidden="1" customHeight="1" x14ac:dyDescent="0.45"/>
    <row r="530" ht="16.8" hidden="1" customHeight="1" x14ac:dyDescent="0.45"/>
    <row r="531" ht="16.8" hidden="1" customHeight="1" x14ac:dyDescent="0.45"/>
    <row r="532" ht="16.8" hidden="1" customHeight="1" x14ac:dyDescent="0.45"/>
    <row r="533" ht="16.8" hidden="1" customHeight="1" x14ac:dyDescent="0.45"/>
    <row r="534" ht="16.8" hidden="1" customHeight="1" x14ac:dyDescent="0.45"/>
    <row r="535" ht="16.8" hidden="1" customHeight="1" x14ac:dyDescent="0.45"/>
    <row r="536" ht="16.8" hidden="1" customHeight="1" x14ac:dyDescent="0.45"/>
    <row r="537" ht="16.8" hidden="1" customHeight="1" x14ac:dyDescent="0.45"/>
    <row r="538" ht="16.8" hidden="1" customHeight="1" x14ac:dyDescent="0.45"/>
    <row r="539" ht="16.8" hidden="1" customHeight="1" x14ac:dyDescent="0.45"/>
    <row r="540" ht="16.8" hidden="1" customHeight="1" x14ac:dyDescent="0.45"/>
    <row r="541" ht="16.8" hidden="1" customHeight="1" x14ac:dyDescent="0.45"/>
    <row r="542" ht="16.8" hidden="1" customHeight="1" x14ac:dyDescent="0.45"/>
    <row r="543" ht="16.8" hidden="1" customHeight="1" x14ac:dyDescent="0.45"/>
    <row r="544" ht="16.8" hidden="1" customHeight="1" x14ac:dyDescent="0.45"/>
    <row r="545" ht="16.8" hidden="1" customHeight="1" x14ac:dyDescent="0.45"/>
    <row r="546" ht="16.8" hidden="1" customHeight="1" x14ac:dyDescent="0.45"/>
    <row r="547" ht="16.8" hidden="1" customHeight="1" x14ac:dyDescent="0.45"/>
    <row r="548" ht="16.8" hidden="1" customHeight="1" x14ac:dyDescent="0.45"/>
    <row r="549" ht="16.8" hidden="1" customHeight="1" x14ac:dyDescent="0.45"/>
    <row r="550" ht="16.8" hidden="1" customHeight="1" x14ac:dyDescent="0.45"/>
    <row r="551" ht="16.8" hidden="1" customHeight="1" x14ac:dyDescent="0.45"/>
    <row r="552" ht="16.8" hidden="1" customHeight="1" x14ac:dyDescent="0.45"/>
    <row r="553" ht="16.8" hidden="1" customHeight="1" x14ac:dyDescent="0.45"/>
    <row r="554" ht="16.8" hidden="1" customHeight="1" x14ac:dyDescent="0.45"/>
    <row r="555" ht="16.8" hidden="1" customHeight="1" x14ac:dyDescent="0.45"/>
    <row r="556" ht="16.8" hidden="1" customHeight="1" x14ac:dyDescent="0.45"/>
    <row r="557" ht="16.8" hidden="1" customHeight="1" x14ac:dyDescent="0.45"/>
    <row r="558" ht="16.8" hidden="1" customHeight="1" x14ac:dyDescent="0.45"/>
    <row r="559" ht="16.8" hidden="1" customHeight="1" x14ac:dyDescent="0.45"/>
    <row r="560" ht="16.8" hidden="1" customHeight="1" x14ac:dyDescent="0.45"/>
    <row r="561" ht="16.8" hidden="1" customHeight="1" x14ac:dyDescent="0.45"/>
    <row r="562" ht="16.8" hidden="1" customHeight="1" x14ac:dyDescent="0.45"/>
    <row r="563" ht="16.8" hidden="1" customHeight="1" x14ac:dyDescent="0.45"/>
    <row r="564" ht="16.8" hidden="1" customHeight="1" x14ac:dyDescent="0.45"/>
    <row r="565" ht="16.8" hidden="1" customHeight="1" x14ac:dyDescent="0.45"/>
    <row r="566" ht="16.8" hidden="1" customHeight="1" x14ac:dyDescent="0.45"/>
    <row r="567" ht="16.8" hidden="1" customHeight="1" x14ac:dyDescent="0.45"/>
    <row r="568" ht="16.8" hidden="1" customHeight="1" x14ac:dyDescent="0.45"/>
    <row r="569" ht="16.8" hidden="1" customHeight="1" x14ac:dyDescent="0.45"/>
    <row r="570" ht="16.8" hidden="1" customHeight="1" x14ac:dyDescent="0.45"/>
    <row r="571" ht="16.8" hidden="1" customHeight="1" x14ac:dyDescent="0.45"/>
    <row r="572" ht="16.8" hidden="1" customHeight="1" x14ac:dyDescent="0.45"/>
    <row r="573" ht="16.8" hidden="1" customHeight="1" x14ac:dyDescent="0.45"/>
    <row r="574" ht="16.8" hidden="1" customHeight="1" x14ac:dyDescent="0.45"/>
    <row r="575" ht="16.8" hidden="1" customHeight="1" x14ac:dyDescent="0.45"/>
    <row r="576" ht="16.8" hidden="1" customHeight="1" x14ac:dyDescent="0.45"/>
    <row r="577" ht="16.8" hidden="1" customHeight="1" x14ac:dyDescent="0.45"/>
    <row r="578" ht="16.8" hidden="1" customHeight="1" x14ac:dyDescent="0.45"/>
    <row r="579" ht="16.8" hidden="1" customHeight="1" x14ac:dyDescent="0.45"/>
    <row r="580" ht="16.8" hidden="1" customHeight="1" x14ac:dyDescent="0.45"/>
    <row r="581" ht="16.8" hidden="1" customHeight="1" x14ac:dyDescent="0.45"/>
    <row r="582" ht="16.8" hidden="1" customHeight="1" x14ac:dyDescent="0.45"/>
    <row r="583" ht="16.8" hidden="1" customHeight="1" x14ac:dyDescent="0.45"/>
    <row r="584" ht="16.8" hidden="1" customHeight="1" x14ac:dyDescent="0.45"/>
    <row r="585" ht="16.8" hidden="1" customHeight="1" x14ac:dyDescent="0.45"/>
    <row r="586" ht="16.8" hidden="1" customHeight="1" x14ac:dyDescent="0.45"/>
    <row r="587" ht="16.8" hidden="1" customHeight="1" x14ac:dyDescent="0.45"/>
    <row r="588" ht="16.8" hidden="1" customHeight="1" x14ac:dyDescent="0.45"/>
    <row r="589" ht="16.8" hidden="1" customHeight="1" x14ac:dyDescent="0.45"/>
    <row r="590" ht="16.8" hidden="1" customHeight="1" x14ac:dyDescent="0.45"/>
    <row r="591" ht="16.8" hidden="1" customHeight="1" x14ac:dyDescent="0.45"/>
    <row r="592" ht="16.8" hidden="1" customHeight="1" x14ac:dyDescent="0.45"/>
    <row r="593" spans="11:42" ht="16.8" hidden="1" customHeight="1" x14ac:dyDescent="0.45"/>
    <row r="594" spans="11:42" ht="16.8" hidden="1" customHeight="1" x14ac:dyDescent="0.45"/>
    <row r="595" spans="11:42" ht="16.8" hidden="1" customHeight="1" x14ac:dyDescent="0.45"/>
    <row r="596" spans="11:42" ht="16.8" hidden="1" customHeight="1" x14ac:dyDescent="0.45"/>
    <row r="597" spans="11:42" ht="16.8" hidden="1" customHeight="1" x14ac:dyDescent="0.45"/>
    <row r="598" spans="11:42" ht="16.8" hidden="1" customHeight="1" x14ac:dyDescent="0.45"/>
    <row r="599" spans="11:42" ht="16.8" hidden="1" customHeight="1" x14ac:dyDescent="0.45"/>
    <row r="600" spans="11:42" ht="16.8" hidden="1" customHeight="1" x14ac:dyDescent="0.45"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</row>
  </sheetData>
  <sheetProtection algorithmName="SHA-512" hashValue="z2zfqwwvaFh11pWjOJUrfcsCRZBgEd/msHvhBHRs0cFtwDEEwnbSv1owtdWiYPVWE7orFXK5PwbfVTQn0Q3FQg==" saltValue="0+E3gYWaRjwaOoQb8KqNbg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41">
    <mergeCell ref="R1:Z3"/>
    <mergeCell ref="T5:T30"/>
    <mergeCell ref="S5:S30"/>
    <mergeCell ref="J5:J30"/>
    <mergeCell ref="Y5:Y30"/>
    <mergeCell ref="X5:X30"/>
    <mergeCell ref="W5:W30"/>
    <mergeCell ref="V5:V30"/>
    <mergeCell ref="U5:U30"/>
    <mergeCell ref="Q5:Q30"/>
    <mergeCell ref="P5:P30"/>
    <mergeCell ref="O5:O30"/>
    <mergeCell ref="R5:R30"/>
    <mergeCell ref="AP5:AP30"/>
    <mergeCell ref="AO5:AO30"/>
    <mergeCell ref="AN5:AN30"/>
    <mergeCell ref="AM5:AM30"/>
    <mergeCell ref="AL5:AL30"/>
    <mergeCell ref="AK5:AK30"/>
    <mergeCell ref="AJ5:AJ30"/>
    <mergeCell ref="AI5:AI30"/>
    <mergeCell ref="AH5:AH30"/>
    <mergeCell ref="AG5:AG30"/>
    <mergeCell ref="AF5:AF30"/>
    <mergeCell ref="AE5:AE30"/>
    <mergeCell ref="K5:K30"/>
    <mergeCell ref="L5:L30"/>
    <mergeCell ref="N5:N30"/>
    <mergeCell ref="M5:M30"/>
    <mergeCell ref="AD5:AD30"/>
    <mergeCell ref="AC5:AC30"/>
    <mergeCell ref="AB5:AB30"/>
    <mergeCell ref="AA5:AA30"/>
    <mergeCell ref="Z5:Z30"/>
    <mergeCell ref="C21:H21"/>
    <mergeCell ref="C1:H1"/>
    <mergeCell ref="H9:H11"/>
    <mergeCell ref="H14:H16"/>
    <mergeCell ref="C20:D20"/>
    <mergeCell ref="C19:D19"/>
    <mergeCell ref="H17:H18"/>
  </mergeCells>
  <phoneticPr fontId="0" type="noConversion"/>
  <conditionalFormatting sqref="C19:G20 H20">
    <cfRule type="expression" dxfId="48" priority="16" stopIfTrue="1">
      <formula>$C$19="Income Tax Refundable"</formula>
    </cfRule>
    <cfRule type="expression" dxfId="47" priority="17" stopIfTrue="1">
      <formula>$C$19="Income Tax Payable"</formula>
    </cfRule>
  </conditionalFormatting>
  <conditionalFormatting sqref="DT11:DT20">
    <cfRule type="cellIs" dxfId="46" priority="19" stopIfTrue="1" operator="lessThan">
      <formula>1</formula>
    </cfRule>
  </conditionalFormatting>
  <conditionalFormatting sqref="F3">
    <cfRule type="containsText" dxfId="45" priority="9" operator="containsText" text="17- धारा 80 TTA बचत खाते पर रू.10,000 194(IA) (80 TTB - वरिष्ठ नागरिक अधिकतम ब्याज 50000 रू.)">
      <formula>NOT(ISERROR(SEARCH("17- धारा 80 TTA बचत खाते पर रू.10,000 194(IA) (80 TTB - वरिष्ठ नागरिक अधिकतम ब्याज 50000 रू.)",F3)))</formula>
    </cfRule>
  </conditionalFormatting>
  <conditionalFormatting sqref="AA5">
    <cfRule type="containsText" dxfId="44" priority="5" operator="containsText" text="17- धारा 80 TTA बचत खाते पर रू.10,000 194(IA) (80 TTB - वरिष्ठ नागरिक अधिकतम ब्याज 50000 रू.)">
      <formula>NOT(ISERROR(SEARCH("17- धारा 80 TTA बचत खाते पर रू.10,000 194(IA) (80 TTB - वरिष्ठ नागरिक अधिकतम ब्याज 50000 रू.)",AA5)))</formula>
    </cfRule>
  </conditionalFormatting>
  <conditionalFormatting sqref="K32:K78">
    <cfRule type="containsText" dxfId="43" priority="3" operator="containsText" text="YES">
      <formula>NOT(ISERROR(SEARCH("YES",K32)))</formula>
    </cfRule>
    <cfRule type="containsText" dxfId="42" priority="4" operator="containsText" text="NO">
      <formula>NOT(ISERROR(SEARCH("NO",K32)))</formula>
    </cfRule>
  </conditionalFormatting>
  <conditionalFormatting sqref="L32:AP78">
    <cfRule type="cellIs" dxfId="41" priority="1" operator="equal">
      <formula>50</formula>
    </cfRule>
    <cfRule type="cellIs" dxfId="40" priority="2" operator="equal">
      <formula>0</formula>
    </cfRule>
  </conditionalFormatting>
  <dataValidations count="6">
    <dataValidation type="whole" operator="lessThanOrEqual" allowBlank="1" showInputMessage="1" showErrorMessage="1" errorTitle="Sorry...!!! Not Allow" error="HRA Rebate Permissible up to Actual HRA Recieved" sqref="G3:G18" xr:uid="{F4FDF8CD-A217-4671-8E93-4F6E073B0DC1}">
      <formula1>J18</formula1>
    </dataValidation>
    <dataValidation type="whole" operator="lessThanOrEqual" allowBlank="1" showInputMessage="1" showErrorMessage="1" errorTitle="Sorry...!!! Not Allow" error="HRA Rebate Permissible up to Actual HRA Recieved" sqref="D3" xr:uid="{77E010C5-82FA-4846-B519-56148B7CBFFE}">
      <formula1>H19</formula1>
    </dataValidation>
    <dataValidation type="whole" operator="lessThanOrEqual" allowBlank="1" showInputMessage="1" showErrorMessage="1" errorTitle="Sorry...!!! Not Allow" error="HRA Rebate Permissible up to Actual HRA Recieved" sqref="E3:E13 E17:E18" xr:uid="{1DFF9549-C518-4BFD-9828-636608D29530}">
      <formula1>I18</formula1>
    </dataValidation>
    <dataValidation type="whole" operator="lessThan" allowBlank="1" showInputMessage="1" showErrorMessage="1" error="max 5000 allowed" sqref="D4:D18" xr:uid="{738F2107-148C-4504-B45D-DAE685BBA661}">
      <formula1>5001</formula1>
    </dataValidation>
    <dataValidation type="whole" operator="lessThanOrEqual" allowBlank="1" showInputMessage="1" showErrorMessage="1" errorTitle="Sorry...!!! Not Allow" error="HRA Rebate Permissible up to Actual HRA Recieved" sqref="E14:E16" xr:uid="{EA322BA4-A1E9-45FE-935F-09A389B29B0E}">
      <formula1>I28</formula1>
    </dataValidation>
    <dataValidation type="list" allowBlank="1" showInputMessage="1" showErrorMessage="1" sqref="K32:K78" xr:uid="{E27369D0-3EA2-426E-8C01-A20837745BB2}">
      <formula1>$AD$1:$AD$2</formula1>
    </dataValidation>
  </dataValidations>
  <pageMargins left="0.51181102362204722" right="0.51181102362204722" top="0.19685039370078741" bottom="0.19685039370078741" header="0" footer="0"/>
  <pageSetup paperSize="9" scale="78" fitToHeight="0" orientation="landscape" blackAndWhite="1" r:id="rId3"/>
  <headerFooter alignWithMargins="0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-0.249977111117893"/>
    <pageSetUpPr fitToPage="1"/>
  </sheetPr>
  <dimension ref="A1:AK952"/>
  <sheetViews>
    <sheetView showGridLines="0" topLeftCell="C10" zoomScaleNormal="100" workbookViewId="0">
      <selection activeCell="D11" sqref="D11:H11"/>
    </sheetView>
  </sheetViews>
  <sheetFormatPr defaultColWidth="0" defaultRowHeight="14.4" zeroHeight="1" x14ac:dyDescent="0.25"/>
  <cols>
    <col min="1" max="1" width="0.44140625" style="35" customWidth="1"/>
    <col min="2" max="2" width="0.21875" style="36" customWidth="1"/>
    <col min="3" max="3" width="11.109375" style="36" customWidth="1"/>
    <col min="4" max="4" width="8.44140625" style="36" customWidth="1"/>
    <col min="5" max="5" width="5.5546875" style="36" customWidth="1"/>
    <col min="6" max="7" width="5" style="36" customWidth="1"/>
    <col min="8" max="8" width="7.5546875" style="36" customWidth="1"/>
    <col min="9" max="10" width="6.88671875" style="36" customWidth="1"/>
    <col min="11" max="11" width="8.44140625" style="36" customWidth="1"/>
    <col min="12" max="12" width="6" style="36" customWidth="1"/>
    <col min="13" max="13" width="7.21875" style="36" customWidth="1"/>
    <col min="14" max="14" width="9" style="36" customWidth="1"/>
    <col min="15" max="15" width="6.77734375" style="36" customWidth="1"/>
    <col min="16" max="16" width="5.5546875" style="36" customWidth="1"/>
    <col min="17" max="17" width="7.21875" style="36" customWidth="1"/>
    <col min="18" max="18" width="6.77734375" style="36" customWidth="1"/>
    <col min="19" max="19" width="6.88671875" style="36" customWidth="1"/>
    <col min="20" max="20" width="6.5546875" style="36" customWidth="1"/>
    <col min="21" max="21" width="8" style="36" customWidth="1"/>
    <col min="22" max="22" width="6" style="36" customWidth="1"/>
    <col min="23" max="23" width="7.44140625" style="36" customWidth="1"/>
    <col min="24" max="24" width="4.77734375" style="36" customWidth="1"/>
    <col min="25" max="25" width="4.21875" style="36" customWidth="1"/>
    <col min="26" max="26" width="6" style="36" customWidth="1"/>
    <col min="27" max="27" width="8.88671875" style="36" customWidth="1"/>
    <col min="28" max="28" width="12.109375" style="36" customWidth="1"/>
    <col min="29" max="29" width="13.77734375" style="36" customWidth="1"/>
    <col min="30" max="30" width="0.88671875" style="37" customWidth="1"/>
    <col min="31" max="34" width="9.109375" style="36" hidden="1" customWidth="1"/>
    <col min="35" max="37" width="0" style="36" hidden="1" customWidth="1"/>
    <col min="38" max="16384" width="9.109375" style="36" hidden="1"/>
  </cols>
  <sheetData>
    <row r="1" spans="1:37" ht="4.2" customHeight="1" x14ac:dyDescent="0.25"/>
    <row r="2" spans="1:37" ht="19.8" customHeight="1" x14ac:dyDescent="0.25">
      <c r="C2" s="312" t="s">
        <v>163</v>
      </c>
      <c r="D2" s="40" t="str">
        <f>IFERROR(VLOOKUP(D11,RNM,77,0),"")</f>
        <v>SEC</v>
      </c>
      <c r="E2" s="297" t="s">
        <v>245</v>
      </c>
      <c r="F2" s="297"/>
      <c r="G2" s="297"/>
      <c r="H2" s="40">
        <f>IFERROR(IF(H16="0","0",D13*0.09),"")</f>
        <v>4437</v>
      </c>
      <c r="I2" s="311" t="s">
        <v>321</v>
      </c>
      <c r="J2" s="311"/>
      <c r="K2" s="311"/>
      <c r="L2" s="311"/>
      <c r="M2" s="311"/>
      <c r="N2" s="311"/>
      <c r="O2" s="40" t="str">
        <f>IFERROR(VLOOKUP(D11,RNM,45,0),"")</f>
        <v>YES</v>
      </c>
      <c r="P2" s="311" t="s">
        <v>322</v>
      </c>
      <c r="Q2" s="311"/>
      <c r="R2" s="311"/>
      <c r="S2" s="311"/>
      <c r="T2" s="311"/>
      <c r="U2" s="311"/>
      <c r="V2" s="40" t="str">
        <f>IFERROR(VLOOKUP(D11,RNM,46,0),"")</f>
        <v>NO</v>
      </c>
      <c r="W2" s="113"/>
      <c r="X2" s="113"/>
      <c r="Y2" s="113"/>
      <c r="Z2" s="192" t="s">
        <v>250</v>
      </c>
      <c r="AA2" s="114" t="str">
        <f>IFERROR(IF(VLOOKUP(D11,RNM,48,0)="","",(VLOOKUP(D11,RNM,48,0))),"")</f>
        <v/>
      </c>
      <c r="AB2" s="91" t="s">
        <v>252</v>
      </c>
      <c r="AC2" s="92" t="str">
        <f>IFERROR(VLOOKUP($D$11,OD,2,0),"")</f>
        <v>YES</v>
      </c>
      <c r="AD2" s="38"/>
    </row>
    <row r="3" spans="1:37" ht="18.600000000000001" customHeight="1" x14ac:dyDescent="0.25">
      <c r="C3" s="313"/>
      <c r="D3" s="40" t="s">
        <v>330</v>
      </c>
      <c r="E3" s="40"/>
      <c r="F3" s="181"/>
      <c r="G3" s="181"/>
      <c r="H3" s="181"/>
      <c r="I3" s="181"/>
      <c r="J3" s="181"/>
      <c r="K3" s="181"/>
      <c r="L3" s="314" t="s">
        <v>326</v>
      </c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9"/>
      <c r="Y3" s="39"/>
      <c r="Z3" s="40" t="str">
        <f>IFERROR(VLOOKUP(D11,RNM,13,0),"")</f>
        <v>YES</v>
      </c>
      <c r="AA3" s="307" t="s">
        <v>103</v>
      </c>
      <c r="AB3" s="308"/>
      <c r="AC3" s="93" t="s">
        <v>69</v>
      </c>
      <c r="AD3" s="38"/>
    </row>
    <row r="4" spans="1:37" ht="23.25" customHeight="1" x14ac:dyDescent="0.25">
      <c r="C4" s="115"/>
      <c r="D4" s="285" t="s">
        <v>75</v>
      </c>
      <c r="E4" s="285"/>
      <c r="F4" s="285"/>
      <c r="G4" s="285"/>
      <c r="H4" s="285"/>
      <c r="I4" s="285"/>
      <c r="J4" s="285"/>
      <c r="K4" s="285"/>
      <c r="L4" s="40" t="str">
        <f>IFERROR(VLOOKUP(D11,RNM,14,0),"")</f>
        <v>YES</v>
      </c>
      <c r="M4" s="39"/>
      <c r="N4" s="298" t="s">
        <v>77</v>
      </c>
      <c r="O4" s="298"/>
      <c r="P4" s="298"/>
      <c r="Q4" s="298"/>
      <c r="R4" s="298"/>
      <c r="S4" s="298"/>
      <c r="T4" s="298"/>
      <c r="U4" s="298"/>
      <c r="V4" s="298"/>
      <c r="W4" s="298"/>
      <c r="X4" s="40">
        <f>IFERROR(VLOOKUP(D11,RNM,15,0),"")</f>
        <v>11</v>
      </c>
      <c r="Y4" s="39"/>
      <c r="Z4" s="41"/>
      <c r="AA4" s="39"/>
      <c r="AB4" s="39"/>
      <c r="AC4" s="94"/>
      <c r="AD4" s="38"/>
    </row>
    <row r="5" spans="1:37" ht="18" customHeight="1" x14ac:dyDescent="0.25">
      <c r="C5" s="95">
        <f>IFERROR(VLOOKUP(D11,RNM,32,0),"")</f>
        <v>0</v>
      </c>
      <c r="D5" s="285" t="s">
        <v>323</v>
      </c>
      <c r="E5" s="285"/>
      <c r="F5" s="285"/>
      <c r="G5" s="285"/>
      <c r="H5" s="285"/>
      <c r="I5" s="285"/>
      <c r="J5" s="285"/>
      <c r="K5" s="285"/>
      <c r="L5" s="285"/>
      <c r="M5" s="285"/>
      <c r="N5" s="111"/>
      <c r="O5" s="111"/>
      <c r="P5" s="40" t="str">
        <f>IFERROR(VLOOKUP(D11,RNM,11,0),"")</f>
        <v>NO</v>
      </c>
      <c r="Q5" s="39"/>
      <c r="R5" s="284" t="s">
        <v>76</v>
      </c>
      <c r="S5" s="284"/>
      <c r="T5" s="284"/>
      <c r="U5" s="284"/>
      <c r="V5" s="284"/>
      <c r="W5" s="284"/>
      <c r="X5" s="111"/>
      <c r="Y5" s="111"/>
      <c r="Z5" s="40" t="str">
        <f>IFERROR(VLOOKUP(D11,RNM,12,0),"")</f>
        <v>NO</v>
      </c>
      <c r="AA5" s="309" t="str">
        <f>IFERROR(VLOOKUP(D11,RNM,17,0),"")</f>
        <v>REGULAR</v>
      </c>
      <c r="AB5" s="310"/>
      <c r="AC5" s="96">
        <f>IFERROR(VLOOKUP(D11,RNM,16,0),"")</f>
        <v>0.08</v>
      </c>
      <c r="AD5" s="38"/>
    </row>
    <row r="6" spans="1:37" ht="0.6" customHeight="1" x14ac:dyDescent="0.55000000000000004">
      <c r="C6" s="116"/>
      <c r="D6" s="117"/>
      <c r="E6" s="117"/>
      <c r="F6" s="117"/>
      <c r="G6" s="117"/>
      <c r="H6" s="117"/>
      <c r="I6" s="117"/>
      <c r="J6" s="117"/>
      <c r="K6" s="117"/>
      <c r="L6" s="118"/>
      <c r="M6" s="118"/>
      <c r="N6" s="119"/>
      <c r="O6" s="119"/>
      <c r="P6" s="119"/>
      <c r="Q6" s="119"/>
      <c r="R6" s="119"/>
      <c r="S6" s="119"/>
      <c r="T6" s="120"/>
      <c r="U6" s="117"/>
      <c r="V6" s="117"/>
      <c r="W6" s="121"/>
      <c r="X6" s="121"/>
      <c r="Y6" s="121"/>
      <c r="Z6" s="121"/>
      <c r="AA6" s="122"/>
      <c r="AB6" s="123"/>
      <c r="AC6" s="124"/>
      <c r="AD6" s="35"/>
    </row>
    <row r="7" spans="1:37" ht="36" customHeight="1" x14ac:dyDescent="0.25">
      <c r="C7" s="301" t="str">
        <f>IFERROR(VLOOKUP(D11,RNM,47,0),"")</f>
        <v>कार्यालय: राजकीय उच्च माध्यमिक विद्यालय चुण्डावाड़ा,  जिला -(डूंगरपुर )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3"/>
      <c r="AD7" s="36"/>
    </row>
    <row r="8" spans="1:37" ht="32.4" customHeight="1" x14ac:dyDescent="0.25">
      <c r="C8" s="304" t="s">
        <v>84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6"/>
      <c r="AD8" s="36"/>
    </row>
    <row r="9" spans="1:37" ht="3" hidden="1" customHeight="1" x14ac:dyDescent="0.25">
      <c r="C9" s="125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126"/>
      <c r="AD9" s="36"/>
    </row>
    <row r="10" spans="1:37" s="44" customFormat="1" ht="26.4" customHeight="1" x14ac:dyDescent="0.25">
      <c r="A10" s="43"/>
      <c r="C10" s="127"/>
      <c r="D10" s="300"/>
      <c r="E10" s="300"/>
      <c r="F10" s="45"/>
      <c r="G10" s="45"/>
      <c r="H10" s="45"/>
      <c r="I10" s="299" t="s">
        <v>227</v>
      </c>
      <c r="J10" s="299"/>
      <c r="K10" s="286" t="str">
        <f>IFERROR(VLOOKUP(D11,RNM,3,0),"")</f>
        <v>Lecturer</v>
      </c>
      <c r="L10" s="287"/>
      <c r="M10" s="288"/>
      <c r="N10" s="45"/>
      <c r="O10" s="46" t="s">
        <v>21</v>
      </c>
      <c r="P10" s="286" t="str">
        <f>IFERROR(VLOOKUP(D11,RNM,8,0),"")</f>
        <v>AOAXX 0000 B</v>
      </c>
      <c r="Q10" s="287"/>
      <c r="R10" s="288"/>
      <c r="S10" s="47"/>
      <c r="T10" s="48" t="s">
        <v>226</v>
      </c>
      <c r="U10" s="286" t="str">
        <f>IFERROR(VLOOKUP(D11,RNM,9,0),"")</f>
        <v>JDJD 12345 X</v>
      </c>
      <c r="V10" s="287"/>
      <c r="W10" s="288"/>
      <c r="X10" s="47"/>
      <c r="Y10" s="47"/>
      <c r="Z10" s="299" t="s">
        <v>59</v>
      </c>
      <c r="AA10" s="299"/>
      <c r="AB10" s="290" t="str">
        <f>IFERROR(VLOOKUP(D11,RNM,10,0),"")</f>
        <v>6000000XXXX</v>
      </c>
      <c r="AC10" s="292"/>
      <c r="AK10" s="36"/>
    </row>
    <row r="11" spans="1:37" s="44" customFormat="1" ht="25.8" customHeight="1" x14ac:dyDescent="0.25">
      <c r="A11" s="43"/>
      <c r="C11" s="128" t="s">
        <v>229</v>
      </c>
      <c r="D11" s="294" t="s">
        <v>331</v>
      </c>
      <c r="E11" s="295"/>
      <c r="F11" s="295"/>
      <c r="G11" s="295"/>
      <c r="H11" s="296"/>
      <c r="I11" s="293" t="s">
        <v>228</v>
      </c>
      <c r="J11" s="293"/>
      <c r="K11" s="286" t="str">
        <f>IFERROR(VLOOKUP(D11,RNM,6,0),"")</f>
        <v>105XXXX</v>
      </c>
      <c r="L11" s="287"/>
      <c r="M11" s="288"/>
      <c r="N11" s="289" t="str">
        <f>IF(Z3="","",IF(Z3="YES","PRAN NO.","GPF NO."))</f>
        <v>PRAN NO.</v>
      </c>
      <c r="O11" s="289"/>
      <c r="P11" s="290" t="str">
        <f>IFERROR(VLOOKUP(D11,RNM,5,0),"")</f>
        <v>11003100XXXX</v>
      </c>
      <c r="Q11" s="291"/>
      <c r="R11" s="292"/>
      <c r="S11" s="129"/>
      <c r="T11" s="130" t="s">
        <v>253</v>
      </c>
      <c r="U11" s="286" t="str">
        <f>IFERROR(VLOOKUP(D11,RNM,4,0),"")</f>
        <v>RJAL200502XXXXX</v>
      </c>
      <c r="V11" s="287"/>
      <c r="W11" s="288"/>
      <c r="X11" s="129"/>
      <c r="Y11" s="129"/>
      <c r="Z11" s="293" t="s">
        <v>71</v>
      </c>
      <c r="AA11" s="293"/>
      <c r="AB11" s="286">
        <f>IFERROR(VLOOKUP(D11,RNM,7,0),"")</f>
        <v>7014195205</v>
      </c>
      <c r="AC11" s="288"/>
      <c r="AK11" s="36"/>
    </row>
    <row r="12" spans="1:37" s="50" customFormat="1" ht="92.4" customHeight="1" x14ac:dyDescent="0.35">
      <c r="A12" s="49"/>
      <c r="C12" s="97" t="s">
        <v>8</v>
      </c>
      <c r="D12" s="98" t="s">
        <v>2</v>
      </c>
      <c r="E12" s="98" t="s">
        <v>3</v>
      </c>
      <c r="F12" s="98" t="s">
        <v>50</v>
      </c>
      <c r="G12" s="98" t="s">
        <v>17</v>
      </c>
      <c r="H12" s="98" t="s">
        <v>18</v>
      </c>
      <c r="I12" s="98" t="s">
        <v>68</v>
      </c>
      <c r="J12" s="98" t="s">
        <v>57</v>
      </c>
      <c r="K12" s="98" t="s">
        <v>64</v>
      </c>
      <c r="L12" s="98" t="str">
        <f>IF(AND(D2="PRI",Z3="YES"),"Govt.C.Pen.F.","Other Allowance 1")</f>
        <v>Other Allowance 1</v>
      </c>
      <c r="M12" s="98" t="s">
        <v>66</v>
      </c>
      <c r="N12" s="99" t="s">
        <v>55</v>
      </c>
      <c r="O12" s="98" t="str">
        <f>IF(Z3="No","GPF","Emp. C.Pen.F.")</f>
        <v>Emp. C.Pen.F.</v>
      </c>
      <c r="P12" s="98" t="str">
        <f>IF(AND(Z3="YES",D2="PRI"),"Govt.C.Pen.F.","GPF LOAN")</f>
        <v>GPF LOAN</v>
      </c>
      <c r="Q12" s="98" t="s">
        <v>9</v>
      </c>
      <c r="R12" s="98" t="s">
        <v>1</v>
      </c>
      <c r="S12" s="98" t="s">
        <v>10</v>
      </c>
      <c r="T12" s="98" t="s">
        <v>6</v>
      </c>
      <c r="U12" s="98" t="s">
        <v>63</v>
      </c>
      <c r="V12" s="98" t="s">
        <v>53</v>
      </c>
      <c r="W12" s="98" t="s">
        <v>52</v>
      </c>
      <c r="X12" s="98" t="s">
        <v>49</v>
      </c>
      <c r="Y12" s="98" t="s">
        <v>61</v>
      </c>
      <c r="Z12" s="98" t="s">
        <v>62</v>
      </c>
      <c r="AA12" s="98" t="s">
        <v>54</v>
      </c>
      <c r="AB12" s="99" t="s">
        <v>65</v>
      </c>
      <c r="AC12" s="97" t="s">
        <v>56</v>
      </c>
      <c r="AG12" s="112"/>
      <c r="AK12" s="36"/>
    </row>
    <row r="13" spans="1:37" s="52" customFormat="1" ht="18.899999999999999" customHeight="1" x14ac:dyDescent="0.35">
      <c r="A13" s="51"/>
      <c r="B13" s="52">
        <v>3</v>
      </c>
      <c r="C13" s="100">
        <v>43525</v>
      </c>
      <c r="D13" s="55">
        <f t="shared" ref="D13:D24" si="0">IFERROR(VLOOKUP($D$11,RNM,ROW(D13)+5,0),"")</f>
        <v>49300</v>
      </c>
      <c r="E13" s="199"/>
      <c r="F13" s="199"/>
      <c r="G13" s="199"/>
      <c r="H13" s="55">
        <f>IF(AND($C$5=0,$AA$5="FIX"),"0",IF(AE13&lt;$C$5,"0",ROUND(12%*D13,0)))</f>
        <v>5916</v>
      </c>
      <c r="I13" s="55">
        <f>IF(H13="0","0",ROUND($AC$5*D13,0))</f>
        <v>3944</v>
      </c>
      <c r="J13" s="199"/>
      <c r="K13" s="199"/>
      <c r="L13" s="55">
        <f>IF(AND(D2="PRI",Z3="YES"),O13,E3)</f>
        <v>0</v>
      </c>
      <c r="M13" s="199"/>
      <c r="N13" s="56">
        <f>SUM(D13:M13)</f>
        <v>59160</v>
      </c>
      <c r="O13" s="55">
        <f>IF($Z$3="Yes",ROUND((D13+H13)*0.1,0),IF($AA$2="",IF($Z$3="No",IF(D13="",N13,IF(D13&lt;23101,1450,IF(D13&lt;28501,1625,IF(D13&lt;38501,2100,IF(D13&lt;51501,2850,IF(D13&lt;62001,3575,IF(D13&lt;72001,4200,IF(D13&lt;80001,4800,IF(D13&lt;116001,6150,IF(D13&lt;167001,8900,10500)))))))))),0),$AA$2))</f>
        <v>5522</v>
      </c>
      <c r="P13" s="55">
        <f>IF(AND(D2="PRI",Z3="YES"),L13,E3)</f>
        <v>0</v>
      </c>
      <c r="Q13" s="55">
        <f>IFERROR(VLOOKUP($D$11,RNM,31,0),"")</f>
        <v>4000</v>
      </c>
      <c r="R13" s="55"/>
      <c r="S13" s="55">
        <f>IF($Z$3="No",IF(D13&lt;7001,205,IF(D13&lt;13001,341,IF(D13&lt;21001,511,755))),0)</f>
        <v>0</v>
      </c>
      <c r="T13" s="55">
        <f>IFERROR(VLOOKUP($D$11,RNM,30,0),"")</f>
        <v>796</v>
      </c>
      <c r="U13" s="55">
        <v>0</v>
      </c>
      <c r="V13" s="199"/>
      <c r="W13" s="199"/>
      <c r="X13" s="55">
        <f t="shared" ref="X13:X24" si="1">IFERROR(VLOOKUP($D$11,RNM,ROW(X13)+36,0),"")</f>
        <v>0</v>
      </c>
      <c r="Y13" s="199"/>
      <c r="Z13" s="200"/>
      <c r="AA13" s="57">
        <f>SUM(O13:Z13)</f>
        <v>10318</v>
      </c>
      <c r="AB13" s="58">
        <f t="shared" ref="AB13" si="2">N13-AA13</f>
        <v>48842</v>
      </c>
      <c r="AC13" s="199"/>
      <c r="AD13" s="53"/>
      <c r="AE13" s="54">
        <v>3</v>
      </c>
      <c r="AG13" s="112"/>
      <c r="AK13" s="36">
        <v>3</v>
      </c>
    </row>
    <row r="14" spans="1:37" s="52" customFormat="1" ht="18.899999999999999" customHeight="1" x14ac:dyDescent="0.35">
      <c r="A14" s="51"/>
      <c r="B14" s="52">
        <v>4</v>
      </c>
      <c r="C14" s="100">
        <v>43556</v>
      </c>
      <c r="D14" s="55">
        <f t="shared" si="0"/>
        <v>49300</v>
      </c>
      <c r="E14" s="199" t="str">
        <f>IF(E$13="","",ROUND(D14/2,0))</f>
        <v/>
      </c>
      <c r="F14" s="199" t="str">
        <f>IF(F$13="","",F13)</f>
        <v/>
      </c>
      <c r="G14" s="199" t="str">
        <f>IF(G$13="","",G13)</f>
        <v/>
      </c>
      <c r="H14" s="55">
        <f t="shared" ref="H14:H24" si="3">IF(AND($C$5=0,$AA$5="FIX"),"0",IF(AE14&lt;$C$5,"0",ROUND(12%*D14,0)))</f>
        <v>5916</v>
      </c>
      <c r="I14" s="55">
        <f t="shared" ref="I14:I24" si="4">IF(H14="0","0",ROUND($AC$5*D14,0))</f>
        <v>3944</v>
      </c>
      <c r="J14" s="199" t="str">
        <f>IF(J$13="","",J13)</f>
        <v/>
      </c>
      <c r="K14" s="199" t="str">
        <f>IF(K$13="","",K13)</f>
        <v/>
      </c>
      <c r="L14" s="55">
        <f>IF(L$13="","",L13)</f>
        <v>0</v>
      </c>
      <c r="M14" s="199" t="str">
        <f>IF(M$13="","",M13)</f>
        <v/>
      </c>
      <c r="N14" s="56">
        <f t="shared" ref="N14:N33" si="5">SUM(D14:M14)</f>
        <v>59160</v>
      </c>
      <c r="O14" s="55">
        <f t="shared" ref="O14:O24" si="6">IF($Z$3="Yes",ROUND((D14+H14)*0.1,0),IF($AA$2="",IF($Z$3="No",IF(D14="",N14,IF(D14&lt;23101,1450,IF(D14&lt;28501,1625,IF(D14&lt;38501,2100,IF(D14&lt;51501,2850,IF(D14&lt;62001,3575,IF(D14&lt;72001,4200,IF(D14&lt;80001,4800,IF(D14&lt;116001,6150,IF(D14&lt;167001,8900,10500)))))))))),0),$AA$2))</f>
        <v>5522</v>
      </c>
      <c r="P14" s="55">
        <f>IF(P$13="","",P13)</f>
        <v>0</v>
      </c>
      <c r="Q14" s="55">
        <f>Q13</f>
        <v>4000</v>
      </c>
      <c r="R14" s="55" t="str">
        <f>IF(R$13="","",R13)</f>
        <v/>
      </c>
      <c r="S14" s="55">
        <f>IF($Z$3="No",IF(D14&lt;18001,244,IF(D14&lt;33501,404,IF(D14&lt;54001,600,755))),0)</f>
        <v>0</v>
      </c>
      <c r="T14" s="55">
        <f>T13</f>
        <v>796</v>
      </c>
      <c r="U14" s="57">
        <v>220</v>
      </c>
      <c r="V14" s="199">
        <f t="shared" ref="V14:Z24" si="7">V13</f>
        <v>0</v>
      </c>
      <c r="W14" s="199">
        <f t="shared" si="7"/>
        <v>0</v>
      </c>
      <c r="X14" s="55">
        <f t="shared" si="1"/>
        <v>0</v>
      </c>
      <c r="Y14" s="199">
        <f t="shared" si="7"/>
        <v>0</v>
      </c>
      <c r="Z14" s="199">
        <f t="shared" si="7"/>
        <v>0</v>
      </c>
      <c r="AA14" s="57">
        <f t="shared" ref="AA14:AA29" si="8">SUM(O14:Z14)</f>
        <v>10538</v>
      </c>
      <c r="AB14" s="58">
        <f t="shared" ref="AB14:AB29" si="9">N14-AA14</f>
        <v>48622</v>
      </c>
      <c r="AC14" s="199"/>
      <c r="AD14" s="53"/>
      <c r="AE14" s="54">
        <v>4</v>
      </c>
      <c r="AG14" s="112"/>
      <c r="AK14" s="36">
        <v>4</v>
      </c>
    </row>
    <row r="15" spans="1:37" s="52" customFormat="1" ht="18.899999999999999" customHeight="1" x14ac:dyDescent="0.35">
      <c r="A15" s="51"/>
      <c r="B15" s="52">
        <v>5</v>
      </c>
      <c r="C15" s="100">
        <v>43586</v>
      </c>
      <c r="D15" s="55">
        <f t="shared" si="0"/>
        <v>49300</v>
      </c>
      <c r="E15" s="199" t="str">
        <f t="shared" ref="E15:E24" si="10">IF(E$13="","",ROUND(D15/2,0))</f>
        <v/>
      </c>
      <c r="F15" s="199" t="str">
        <f t="shared" ref="F15:F24" si="11">IF(F$13="","",F14)</f>
        <v/>
      </c>
      <c r="G15" s="199" t="str">
        <f t="shared" ref="G15:G24" si="12">IF(G$13="","",G14)</f>
        <v/>
      </c>
      <c r="H15" s="55">
        <f t="shared" si="3"/>
        <v>5916</v>
      </c>
      <c r="I15" s="55">
        <f t="shared" si="4"/>
        <v>3944</v>
      </c>
      <c r="J15" s="199" t="str">
        <f t="shared" ref="J15:J24" si="13">IF(J$13="","",J14)</f>
        <v/>
      </c>
      <c r="K15" s="199" t="str">
        <f t="shared" ref="K15:K24" si="14">IF(K$13="","",K14)</f>
        <v/>
      </c>
      <c r="L15" s="55">
        <f t="shared" ref="L15:L24" si="15">IF(L$13="","",L14)</f>
        <v>0</v>
      </c>
      <c r="M15" s="199" t="str">
        <f t="shared" ref="M15:M24" si="16">IF(M$13="","",M14)</f>
        <v/>
      </c>
      <c r="N15" s="56">
        <f t="shared" si="5"/>
        <v>59160</v>
      </c>
      <c r="O15" s="55">
        <f t="shared" si="6"/>
        <v>5522</v>
      </c>
      <c r="P15" s="55">
        <f t="shared" ref="P15:P24" si="17">IF(P$13="","",P14)</f>
        <v>0</v>
      </c>
      <c r="Q15" s="55">
        <f t="shared" ref="Q15:Q24" si="18">Q14</f>
        <v>4000</v>
      </c>
      <c r="R15" s="55" t="str">
        <f t="shared" ref="R15:R24" si="19">IF(R$13="","",R14)</f>
        <v/>
      </c>
      <c r="S15" s="55">
        <f t="shared" ref="S15" si="20">IF($Z$3="No",IF(D15&lt;18001,219,IF(D15&lt;33501,364,IF(D15&lt;54001,545,725))),0)</f>
        <v>0</v>
      </c>
      <c r="T15" s="55">
        <f t="shared" ref="T15:T24" si="21">T14</f>
        <v>796</v>
      </c>
      <c r="U15" s="55">
        <v>0</v>
      </c>
      <c r="V15" s="199">
        <f t="shared" si="7"/>
        <v>0</v>
      </c>
      <c r="W15" s="199">
        <f t="shared" si="7"/>
        <v>0</v>
      </c>
      <c r="X15" s="55">
        <f t="shared" si="1"/>
        <v>0</v>
      </c>
      <c r="Y15" s="199">
        <f t="shared" ref="Y15:Z15" si="22">Y14</f>
        <v>0</v>
      </c>
      <c r="Z15" s="199">
        <f t="shared" si="22"/>
        <v>0</v>
      </c>
      <c r="AA15" s="57">
        <f t="shared" si="8"/>
        <v>10318</v>
      </c>
      <c r="AB15" s="58">
        <f t="shared" si="9"/>
        <v>48842</v>
      </c>
      <c r="AC15" s="199"/>
      <c r="AD15" s="53"/>
      <c r="AE15" s="54">
        <v>5</v>
      </c>
      <c r="AG15" s="112"/>
      <c r="AK15" s="36">
        <v>5</v>
      </c>
    </row>
    <row r="16" spans="1:37" s="52" customFormat="1" ht="20.399999999999999" customHeight="1" x14ac:dyDescent="0.35">
      <c r="A16" s="51"/>
      <c r="B16" s="52">
        <v>6</v>
      </c>
      <c r="C16" s="100">
        <v>43617</v>
      </c>
      <c r="D16" s="55">
        <f t="shared" si="0"/>
        <v>49300</v>
      </c>
      <c r="E16" s="199" t="str">
        <f t="shared" si="10"/>
        <v/>
      </c>
      <c r="F16" s="199" t="str">
        <f t="shared" si="11"/>
        <v/>
      </c>
      <c r="G16" s="199" t="str">
        <f t="shared" si="12"/>
        <v/>
      </c>
      <c r="H16" s="55">
        <f t="shared" si="3"/>
        <v>5916</v>
      </c>
      <c r="I16" s="55">
        <f t="shared" si="4"/>
        <v>3944</v>
      </c>
      <c r="J16" s="199" t="str">
        <f t="shared" si="13"/>
        <v/>
      </c>
      <c r="K16" s="199" t="str">
        <f t="shared" si="14"/>
        <v/>
      </c>
      <c r="L16" s="55">
        <f t="shared" si="15"/>
        <v>0</v>
      </c>
      <c r="M16" s="199" t="str">
        <f t="shared" si="16"/>
        <v/>
      </c>
      <c r="N16" s="56">
        <f t="shared" si="5"/>
        <v>59160</v>
      </c>
      <c r="O16" s="55">
        <f t="shared" si="6"/>
        <v>5522</v>
      </c>
      <c r="P16" s="55">
        <f t="shared" si="17"/>
        <v>0</v>
      </c>
      <c r="Q16" s="55">
        <f t="shared" si="18"/>
        <v>4000</v>
      </c>
      <c r="R16" s="55" t="str">
        <f t="shared" si="19"/>
        <v/>
      </c>
      <c r="S16" s="55">
        <f>IF($Z$3="No",IF(D16&lt;18001,219,IF(D16&lt;33501,364,IF(D16&lt;54001,545,890))),0)</f>
        <v>0</v>
      </c>
      <c r="T16" s="55">
        <f t="shared" si="21"/>
        <v>796</v>
      </c>
      <c r="U16" s="55">
        <v>0</v>
      </c>
      <c r="V16" s="199">
        <f t="shared" si="7"/>
        <v>0</v>
      </c>
      <c r="W16" s="199">
        <f t="shared" si="7"/>
        <v>0</v>
      </c>
      <c r="X16" s="55">
        <f t="shared" si="1"/>
        <v>0</v>
      </c>
      <c r="Y16" s="199">
        <f t="shared" ref="Y16:Z16" si="23">Y15</f>
        <v>0</v>
      </c>
      <c r="Z16" s="199">
        <f t="shared" si="23"/>
        <v>0</v>
      </c>
      <c r="AA16" s="57">
        <f t="shared" si="8"/>
        <v>10318</v>
      </c>
      <c r="AB16" s="58">
        <f t="shared" si="9"/>
        <v>48842</v>
      </c>
      <c r="AC16" s="199"/>
      <c r="AD16" s="53"/>
      <c r="AE16" s="54">
        <v>6</v>
      </c>
      <c r="AG16" s="112"/>
      <c r="AK16" s="36">
        <v>6</v>
      </c>
    </row>
    <row r="17" spans="1:37" s="52" customFormat="1" ht="18.899999999999999" customHeight="1" x14ac:dyDescent="0.35">
      <c r="A17" s="51"/>
      <c r="B17" s="52">
        <v>7</v>
      </c>
      <c r="C17" s="100">
        <v>43647</v>
      </c>
      <c r="D17" s="55">
        <f t="shared" si="0"/>
        <v>50700</v>
      </c>
      <c r="E17" s="199" t="str">
        <f t="shared" si="10"/>
        <v/>
      </c>
      <c r="F17" s="199" t="str">
        <f t="shared" si="11"/>
        <v/>
      </c>
      <c r="G17" s="199" t="str">
        <f t="shared" si="12"/>
        <v/>
      </c>
      <c r="H17" s="55">
        <f t="shared" si="3"/>
        <v>6084</v>
      </c>
      <c r="I17" s="55">
        <f t="shared" si="4"/>
        <v>4056</v>
      </c>
      <c r="J17" s="199" t="str">
        <f t="shared" si="13"/>
        <v/>
      </c>
      <c r="K17" s="199" t="str">
        <f t="shared" si="14"/>
        <v/>
      </c>
      <c r="L17" s="55">
        <f t="shared" si="15"/>
        <v>0</v>
      </c>
      <c r="M17" s="199" t="str">
        <f t="shared" si="16"/>
        <v/>
      </c>
      <c r="N17" s="56">
        <f t="shared" si="5"/>
        <v>60840</v>
      </c>
      <c r="O17" s="55">
        <f t="shared" si="6"/>
        <v>5678</v>
      </c>
      <c r="P17" s="55">
        <f t="shared" si="17"/>
        <v>0</v>
      </c>
      <c r="Q17" s="55">
        <f>Q16</f>
        <v>4000</v>
      </c>
      <c r="R17" s="55" t="str">
        <f t="shared" si="19"/>
        <v/>
      </c>
      <c r="S17" s="55">
        <f>IF($Z$3="No",IF(D17&lt;18001,219,IF(D17&lt;33501,364,IF(D17&lt;54001,545,800))),0)</f>
        <v>0</v>
      </c>
      <c r="T17" s="55">
        <f>T16</f>
        <v>796</v>
      </c>
      <c r="U17" s="55">
        <v>0</v>
      </c>
      <c r="V17" s="199">
        <f>V16</f>
        <v>0</v>
      </c>
      <c r="W17" s="199">
        <f>W16</f>
        <v>0</v>
      </c>
      <c r="X17" s="55">
        <f t="shared" si="1"/>
        <v>0</v>
      </c>
      <c r="Y17" s="199">
        <f t="shared" ref="Y17:Z24" si="24">Y16</f>
        <v>0</v>
      </c>
      <c r="Z17" s="199">
        <f t="shared" si="24"/>
        <v>0</v>
      </c>
      <c r="AA17" s="57">
        <f t="shared" si="8"/>
        <v>10474</v>
      </c>
      <c r="AB17" s="58">
        <f t="shared" si="9"/>
        <v>50366</v>
      </c>
      <c r="AC17" s="199"/>
      <c r="AD17" s="53"/>
      <c r="AE17" s="54">
        <v>7</v>
      </c>
      <c r="AG17" s="112"/>
      <c r="AK17" s="36">
        <v>7</v>
      </c>
    </row>
    <row r="18" spans="1:37" s="52" customFormat="1" ht="18.899999999999999" customHeight="1" x14ac:dyDescent="0.35">
      <c r="A18" s="51"/>
      <c r="B18" s="52">
        <v>8</v>
      </c>
      <c r="C18" s="100">
        <v>43678</v>
      </c>
      <c r="D18" s="55">
        <f t="shared" si="0"/>
        <v>50700</v>
      </c>
      <c r="E18" s="199" t="str">
        <f t="shared" si="10"/>
        <v/>
      </c>
      <c r="F18" s="199" t="str">
        <f t="shared" si="11"/>
        <v/>
      </c>
      <c r="G18" s="199" t="str">
        <f t="shared" si="12"/>
        <v/>
      </c>
      <c r="H18" s="55">
        <f t="shared" si="3"/>
        <v>6084</v>
      </c>
      <c r="I18" s="55">
        <f t="shared" si="4"/>
        <v>4056</v>
      </c>
      <c r="J18" s="199" t="str">
        <f t="shared" si="13"/>
        <v/>
      </c>
      <c r="K18" s="199" t="str">
        <f t="shared" si="14"/>
        <v/>
      </c>
      <c r="L18" s="55">
        <f t="shared" si="15"/>
        <v>0</v>
      </c>
      <c r="M18" s="199" t="str">
        <f t="shared" si="16"/>
        <v/>
      </c>
      <c r="N18" s="56">
        <f t="shared" si="5"/>
        <v>60840</v>
      </c>
      <c r="O18" s="55">
        <f t="shared" si="6"/>
        <v>5678</v>
      </c>
      <c r="P18" s="55">
        <f t="shared" si="17"/>
        <v>0</v>
      </c>
      <c r="Q18" s="55">
        <f t="shared" si="18"/>
        <v>4000</v>
      </c>
      <c r="R18" s="55" t="str">
        <f t="shared" si="19"/>
        <v/>
      </c>
      <c r="S18" s="55">
        <f t="shared" ref="S18:S24" si="25">IF($Z$3="No",IF(D18&lt;18001,219,IF(D18&lt;33501,364,IF(D18&lt;54001,545,800))),0)</f>
        <v>0</v>
      </c>
      <c r="T18" s="55">
        <f t="shared" si="21"/>
        <v>796</v>
      </c>
      <c r="U18" s="55">
        <v>0</v>
      </c>
      <c r="V18" s="199">
        <f t="shared" si="7"/>
        <v>0</v>
      </c>
      <c r="W18" s="199">
        <f t="shared" si="7"/>
        <v>0</v>
      </c>
      <c r="X18" s="55">
        <f t="shared" si="1"/>
        <v>0</v>
      </c>
      <c r="Y18" s="199">
        <f t="shared" si="24"/>
        <v>0</v>
      </c>
      <c r="Z18" s="199">
        <f t="shared" si="24"/>
        <v>0</v>
      </c>
      <c r="AA18" s="57">
        <f t="shared" si="8"/>
        <v>10474</v>
      </c>
      <c r="AB18" s="58">
        <f t="shared" si="9"/>
        <v>50366</v>
      </c>
      <c r="AC18" s="199"/>
      <c r="AD18" s="53"/>
      <c r="AE18" s="54">
        <v>8</v>
      </c>
      <c r="AG18" s="112"/>
      <c r="AK18" s="36">
        <v>8</v>
      </c>
    </row>
    <row r="19" spans="1:37" s="52" customFormat="1" ht="18.899999999999999" customHeight="1" x14ac:dyDescent="0.35">
      <c r="A19" s="51"/>
      <c r="B19" s="52">
        <v>9</v>
      </c>
      <c r="C19" s="100">
        <v>43709</v>
      </c>
      <c r="D19" s="55">
        <f t="shared" si="0"/>
        <v>50700</v>
      </c>
      <c r="E19" s="199" t="str">
        <f t="shared" si="10"/>
        <v/>
      </c>
      <c r="F19" s="199" t="str">
        <f t="shared" si="11"/>
        <v/>
      </c>
      <c r="G19" s="199" t="str">
        <f t="shared" si="12"/>
        <v/>
      </c>
      <c r="H19" s="55">
        <f t="shared" si="3"/>
        <v>6084</v>
      </c>
      <c r="I19" s="55">
        <f t="shared" si="4"/>
        <v>4056</v>
      </c>
      <c r="J19" s="199" t="str">
        <f t="shared" si="13"/>
        <v/>
      </c>
      <c r="K19" s="199" t="str">
        <f t="shared" si="14"/>
        <v/>
      </c>
      <c r="L19" s="55">
        <f t="shared" si="15"/>
        <v>0</v>
      </c>
      <c r="M19" s="199" t="str">
        <f t="shared" si="16"/>
        <v/>
      </c>
      <c r="N19" s="56">
        <f t="shared" si="5"/>
        <v>60840</v>
      </c>
      <c r="O19" s="55">
        <f t="shared" si="6"/>
        <v>5678</v>
      </c>
      <c r="P19" s="55">
        <f t="shared" si="17"/>
        <v>0</v>
      </c>
      <c r="Q19" s="55">
        <f t="shared" si="18"/>
        <v>4000</v>
      </c>
      <c r="R19" s="55" t="str">
        <f t="shared" si="19"/>
        <v/>
      </c>
      <c r="S19" s="55">
        <f t="shared" si="25"/>
        <v>0</v>
      </c>
      <c r="T19" s="55">
        <f t="shared" si="21"/>
        <v>796</v>
      </c>
      <c r="U19" s="55">
        <v>0</v>
      </c>
      <c r="V19" s="199">
        <f t="shared" si="7"/>
        <v>0</v>
      </c>
      <c r="W19" s="199">
        <f t="shared" si="7"/>
        <v>0</v>
      </c>
      <c r="X19" s="55">
        <f t="shared" si="1"/>
        <v>0</v>
      </c>
      <c r="Y19" s="199">
        <f t="shared" si="24"/>
        <v>0</v>
      </c>
      <c r="Z19" s="199">
        <f t="shared" si="24"/>
        <v>0</v>
      </c>
      <c r="AA19" s="57">
        <f t="shared" si="8"/>
        <v>10474</v>
      </c>
      <c r="AB19" s="58">
        <f t="shared" si="9"/>
        <v>50366</v>
      </c>
      <c r="AC19" s="199"/>
      <c r="AD19" s="53"/>
      <c r="AE19" s="54">
        <v>9</v>
      </c>
      <c r="AG19" s="112"/>
      <c r="AK19" s="36">
        <v>9</v>
      </c>
    </row>
    <row r="20" spans="1:37" s="52" customFormat="1" ht="18.899999999999999" customHeight="1" x14ac:dyDescent="0.35">
      <c r="A20" s="51"/>
      <c r="B20" s="52">
        <v>10</v>
      </c>
      <c r="C20" s="100">
        <v>43739</v>
      </c>
      <c r="D20" s="55">
        <f t="shared" si="0"/>
        <v>50700</v>
      </c>
      <c r="E20" s="199" t="str">
        <f t="shared" si="10"/>
        <v/>
      </c>
      <c r="F20" s="199" t="str">
        <f t="shared" si="11"/>
        <v/>
      </c>
      <c r="G20" s="199" t="str">
        <f t="shared" si="12"/>
        <v/>
      </c>
      <c r="H20" s="55">
        <f t="shared" si="3"/>
        <v>6084</v>
      </c>
      <c r="I20" s="55">
        <f t="shared" si="4"/>
        <v>4056</v>
      </c>
      <c r="J20" s="199" t="str">
        <f t="shared" si="13"/>
        <v/>
      </c>
      <c r="K20" s="199" t="str">
        <f t="shared" si="14"/>
        <v/>
      </c>
      <c r="L20" s="55">
        <f t="shared" si="15"/>
        <v>0</v>
      </c>
      <c r="M20" s="199" t="str">
        <f t="shared" si="16"/>
        <v/>
      </c>
      <c r="N20" s="56">
        <f t="shared" si="5"/>
        <v>60840</v>
      </c>
      <c r="O20" s="55">
        <f t="shared" si="6"/>
        <v>5678</v>
      </c>
      <c r="P20" s="55">
        <f t="shared" si="17"/>
        <v>0</v>
      </c>
      <c r="Q20" s="55">
        <f t="shared" si="18"/>
        <v>4000</v>
      </c>
      <c r="R20" s="55" t="str">
        <f t="shared" si="19"/>
        <v/>
      </c>
      <c r="S20" s="55">
        <f t="shared" si="25"/>
        <v>0</v>
      </c>
      <c r="T20" s="55">
        <f t="shared" si="21"/>
        <v>796</v>
      </c>
      <c r="U20" s="55">
        <v>0</v>
      </c>
      <c r="V20" s="199">
        <f t="shared" si="7"/>
        <v>0</v>
      </c>
      <c r="W20" s="199">
        <f t="shared" si="7"/>
        <v>0</v>
      </c>
      <c r="X20" s="55">
        <f t="shared" si="1"/>
        <v>2000</v>
      </c>
      <c r="Y20" s="199">
        <f t="shared" si="24"/>
        <v>0</v>
      </c>
      <c r="Z20" s="199">
        <f t="shared" si="24"/>
        <v>0</v>
      </c>
      <c r="AA20" s="57">
        <f t="shared" si="8"/>
        <v>12474</v>
      </c>
      <c r="AB20" s="58">
        <f t="shared" si="9"/>
        <v>48366</v>
      </c>
      <c r="AC20" s="199"/>
      <c r="AD20" s="53"/>
      <c r="AE20" s="54">
        <v>10</v>
      </c>
      <c r="AG20" s="112"/>
      <c r="AK20" s="36">
        <v>10</v>
      </c>
    </row>
    <row r="21" spans="1:37" s="52" customFormat="1" ht="18.899999999999999" customHeight="1" x14ac:dyDescent="0.35">
      <c r="A21" s="51"/>
      <c r="B21" s="52">
        <v>11</v>
      </c>
      <c r="C21" s="100">
        <v>43770</v>
      </c>
      <c r="D21" s="55">
        <f t="shared" si="0"/>
        <v>50700</v>
      </c>
      <c r="E21" s="199" t="str">
        <f t="shared" si="10"/>
        <v/>
      </c>
      <c r="F21" s="199" t="str">
        <f t="shared" si="11"/>
        <v/>
      </c>
      <c r="G21" s="199" t="str">
        <f t="shared" si="12"/>
        <v/>
      </c>
      <c r="H21" s="55">
        <f t="shared" si="3"/>
        <v>6084</v>
      </c>
      <c r="I21" s="55">
        <f t="shared" si="4"/>
        <v>4056</v>
      </c>
      <c r="J21" s="199" t="str">
        <f t="shared" si="13"/>
        <v/>
      </c>
      <c r="K21" s="199" t="str">
        <f t="shared" si="14"/>
        <v/>
      </c>
      <c r="L21" s="55">
        <f t="shared" si="15"/>
        <v>0</v>
      </c>
      <c r="M21" s="199" t="str">
        <f t="shared" si="16"/>
        <v/>
      </c>
      <c r="N21" s="56">
        <f t="shared" si="5"/>
        <v>60840</v>
      </c>
      <c r="O21" s="55">
        <f t="shared" si="6"/>
        <v>5678</v>
      </c>
      <c r="P21" s="55">
        <f t="shared" si="17"/>
        <v>0</v>
      </c>
      <c r="Q21" s="55">
        <f t="shared" si="18"/>
        <v>4000</v>
      </c>
      <c r="R21" s="55" t="str">
        <f t="shared" si="19"/>
        <v/>
      </c>
      <c r="S21" s="55">
        <f t="shared" si="25"/>
        <v>0</v>
      </c>
      <c r="T21" s="55">
        <f t="shared" si="21"/>
        <v>796</v>
      </c>
      <c r="U21" s="55">
        <v>0</v>
      </c>
      <c r="V21" s="199">
        <f t="shared" si="7"/>
        <v>0</v>
      </c>
      <c r="W21" s="199">
        <f t="shared" si="7"/>
        <v>0</v>
      </c>
      <c r="X21" s="55">
        <f t="shared" si="1"/>
        <v>5000</v>
      </c>
      <c r="Y21" s="199">
        <f t="shared" si="24"/>
        <v>0</v>
      </c>
      <c r="Z21" s="199">
        <f t="shared" si="24"/>
        <v>0</v>
      </c>
      <c r="AA21" s="57">
        <f t="shared" si="8"/>
        <v>15474</v>
      </c>
      <c r="AB21" s="58">
        <f t="shared" si="9"/>
        <v>45366</v>
      </c>
      <c r="AC21" s="199"/>
      <c r="AD21" s="53"/>
      <c r="AE21" s="54">
        <v>11</v>
      </c>
      <c r="AG21" s="112"/>
      <c r="AK21" s="36">
        <v>11</v>
      </c>
    </row>
    <row r="22" spans="1:37" s="52" customFormat="1" ht="18.899999999999999" customHeight="1" x14ac:dyDescent="0.35">
      <c r="A22" s="51"/>
      <c r="B22" s="52">
        <v>12</v>
      </c>
      <c r="C22" s="100">
        <v>43800</v>
      </c>
      <c r="D22" s="55">
        <f t="shared" si="0"/>
        <v>50700</v>
      </c>
      <c r="E22" s="199" t="str">
        <f t="shared" si="10"/>
        <v/>
      </c>
      <c r="F22" s="199" t="str">
        <f t="shared" si="11"/>
        <v/>
      </c>
      <c r="G22" s="199" t="str">
        <f t="shared" si="12"/>
        <v/>
      </c>
      <c r="H22" s="55">
        <f t="shared" si="3"/>
        <v>6084</v>
      </c>
      <c r="I22" s="55">
        <f t="shared" si="4"/>
        <v>4056</v>
      </c>
      <c r="J22" s="199" t="str">
        <f t="shared" si="13"/>
        <v/>
      </c>
      <c r="K22" s="199" t="str">
        <f t="shared" si="14"/>
        <v/>
      </c>
      <c r="L22" s="55">
        <f t="shared" si="15"/>
        <v>0</v>
      </c>
      <c r="M22" s="199" t="str">
        <f t="shared" si="16"/>
        <v/>
      </c>
      <c r="N22" s="56">
        <f t="shared" si="5"/>
        <v>60840</v>
      </c>
      <c r="O22" s="55">
        <f t="shared" si="6"/>
        <v>5678</v>
      </c>
      <c r="P22" s="55">
        <f t="shared" si="17"/>
        <v>0</v>
      </c>
      <c r="Q22" s="55">
        <f t="shared" si="18"/>
        <v>4000</v>
      </c>
      <c r="R22" s="55" t="str">
        <f t="shared" si="19"/>
        <v/>
      </c>
      <c r="S22" s="55">
        <f t="shared" si="25"/>
        <v>0</v>
      </c>
      <c r="T22" s="55">
        <f t="shared" si="21"/>
        <v>796</v>
      </c>
      <c r="U22" s="55">
        <v>0</v>
      </c>
      <c r="V22" s="199">
        <f t="shared" si="7"/>
        <v>0</v>
      </c>
      <c r="W22" s="199">
        <f t="shared" si="7"/>
        <v>0</v>
      </c>
      <c r="X22" s="55">
        <f t="shared" si="1"/>
        <v>5000</v>
      </c>
      <c r="Y22" s="199">
        <f t="shared" si="24"/>
        <v>0</v>
      </c>
      <c r="Z22" s="199">
        <f t="shared" si="24"/>
        <v>0</v>
      </c>
      <c r="AA22" s="57">
        <f t="shared" si="8"/>
        <v>15474</v>
      </c>
      <c r="AB22" s="58">
        <f t="shared" si="9"/>
        <v>45366</v>
      </c>
      <c r="AC22" s="199"/>
      <c r="AD22" s="53"/>
      <c r="AE22" s="54">
        <v>12</v>
      </c>
      <c r="AG22" s="112"/>
      <c r="AK22" s="36">
        <v>12</v>
      </c>
    </row>
    <row r="23" spans="1:37" s="52" customFormat="1" ht="18.899999999999999" customHeight="1" x14ac:dyDescent="0.35">
      <c r="A23" s="51"/>
      <c r="B23" s="52">
        <v>1</v>
      </c>
      <c r="C23" s="100">
        <v>43831</v>
      </c>
      <c r="D23" s="55">
        <f t="shared" si="0"/>
        <v>50700</v>
      </c>
      <c r="E23" s="199" t="str">
        <f t="shared" si="10"/>
        <v/>
      </c>
      <c r="F23" s="199" t="str">
        <f t="shared" si="11"/>
        <v/>
      </c>
      <c r="G23" s="199" t="str">
        <f t="shared" si="12"/>
        <v/>
      </c>
      <c r="H23" s="55">
        <f t="shared" si="3"/>
        <v>6084</v>
      </c>
      <c r="I23" s="55">
        <f t="shared" si="4"/>
        <v>4056</v>
      </c>
      <c r="J23" s="199" t="str">
        <f t="shared" si="13"/>
        <v/>
      </c>
      <c r="K23" s="199" t="str">
        <f t="shared" si="14"/>
        <v/>
      </c>
      <c r="L23" s="55">
        <f t="shared" si="15"/>
        <v>0</v>
      </c>
      <c r="M23" s="199" t="str">
        <f t="shared" si="16"/>
        <v/>
      </c>
      <c r="N23" s="56">
        <f t="shared" si="5"/>
        <v>60840</v>
      </c>
      <c r="O23" s="55">
        <f t="shared" si="6"/>
        <v>5678</v>
      </c>
      <c r="P23" s="55">
        <f t="shared" si="17"/>
        <v>0</v>
      </c>
      <c r="Q23" s="55">
        <f t="shared" si="18"/>
        <v>4000</v>
      </c>
      <c r="R23" s="55" t="str">
        <f t="shared" si="19"/>
        <v/>
      </c>
      <c r="S23" s="55">
        <f t="shared" si="25"/>
        <v>0</v>
      </c>
      <c r="T23" s="55">
        <f t="shared" si="21"/>
        <v>796</v>
      </c>
      <c r="U23" s="55">
        <v>0</v>
      </c>
      <c r="V23" s="199">
        <f t="shared" si="7"/>
        <v>0</v>
      </c>
      <c r="W23" s="199">
        <f t="shared" si="7"/>
        <v>0</v>
      </c>
      <c r="X23" s="55">
        <f t="shared" si="1"/>
        <v>2000</v>
      </c>
      <c r="Y23" s="199">
        <f t="shared" si="24"/>
        <v>0</v>
      </c>
      <c r="Z23" s="199">
        <f t="shared" si="24"/>
        <v>0</v>
      </c>
      <c r="AA23" s="57">
        <f t="shared" si="8"/>
        <v>12474</v>
      </c>
      <c r="AB23" s="58">
        <f t="shared" si="9"/>
        <v>48366</v>
      </c>
      <c r="AC23" s="199"/>
      <c r="AD23" s="53"/>
      <c r="AE23" s="54">
        <v>13</v>
      </c>
      <c r="AG23" s="112"/>
      <c r="AK23" s="36">
        <v>13</v>
      </c>
    </row>
    <row r="24" spans="1:37" s="52" customFormat="1" ht="18.899999999999999" customHeight="1" x14ac:dyDescent="0.35">
      <c r="A24" s="51"/>
      <c r="B24" s="52">
        <v>2</v>
      </c>
      <c r="C24" s="100">
        <v>43862</v>
      </c>
      <c r="D24" s="55">
        <f t="shared" si="0"/>
        <v>50700</v>
      </c>
      <c r="E24" s="199" t="str">
        <f t="shared" si="10"/>
        <v/>
      </c>
      <c r="F24" s="199" t="str">
        <f t="shared" si="11"/>
        <v/>
      </c>
      <c r="G24" s="199" t="str">
        <f t="shared" si="12"/>
        <v/>
      </c>
      <c r="H24" s="55">
        <f t="shared" si="3"/>
        <v>6084</v>
      </c>
      <c r="I24" s="55">
        <f t="shared" si="4"/>
        <v>4056</v>
      </c>
      <c r="J24" s="199" t="str">
        <f t="shared" si="13"/>
        <v/>
      </c>
      <c r="K24" s="199" t="str">
        <f t="shared" si="14"/>
        <v/>
      </c>
      <c r="L24" s="55">
        <f t="shared" si="15"/>
        <v>0</v>
      </c>
      <c r="M24" s="199" t="str">
        <f t="shared" si="16"/>
        <v/>
      </c>
      <c r="N24" s="56">
        <f t="shared" si="5"/>
        <v>60840</v>
      </c>
      <c r="O24" s="55">
        <f t="shared" si="6"/>
        <v>5678</v>
      </c>
      <c r="P24" s="55">
        <f t="shared" si="17"/>
        <v>0</v>
      </c>
      <c r="Q24" s="55">
        <f t="shared" si="18"/>
        <v>4000</v>
      </c>
      <c r="R24" s="55" t="str">
        <f t="shared" si="19"/>
        <v/>
      </c>
      <c r="S24" s="55">
        <f t="shared" si="25"/>
        <v>0</v>
      </c>
      <c r="T24" s="55">
        <f t="shared" si="21"/>
        <v>796</v>
      </c>
      <c r="U24" s="55">
        <v>0</v>
      </c>
      <c r="V24" s="199">
        <f t="shared" si="7"/>
        <v>0</v>
      </c>
      <c r="W24" s="199">
        <f t="shared" si="7"/>
        <v>0</v>
      </c>
      <c r="X24" s="55">
        <f t="shared" si="1"/>
        <v>0</v>
      </c>
      <c r="Y24" s="199">
        <f t="shared" si="24"/>
        <v>0</v>
      </c>
      <c r="Z24" s="199">
        <f t="shared" si="24"/>
        <v>0</v>
      </c>
      <c r="AA24" s="57">
        <f t="shared" si="8"/>
        <v>10474</v>
      </c>
      <c r="AB24" s="58">
        <f t="shared" si="9"/>
        <v>50366</v>
      </c>
      <c r="AC24" s="199"/>
      <c r="AD24" s="53"/>
      <c r="AE24" s="54">
        <v>14</v>
      </c>
      <c r="AG24" s="112"/>
      <c r="AK24" s="36">
        <v>14</v>
      </c>
    </row>
    <row r="25" spans="1:37" s="52" customFormat="1" ht="18.899999999999999" customHeight="1" x14ac:dyDescent="0.35">
      <c r="A25" s="51"/>
      <c r="C25" s="101" t="s">
        <v>272</v>
      </c>
      <c r="D25" s="59"/>
      <c r="E25" s="59"/>
      <c r="F25" s="59"/>
      <c r="G25" s="59"/>
      <c r="H25" s="59">
        <f>IF(O2="NO","0",(H16-H2)+(H16-H2)+(H16-H13)+(H16-H14)+(H16-H15))</f>
        <v>2958</v>
      </c>
      <c r="I25" s="59"/>
      <c r="J25" s="59"/>
      <c r="K25" s="59"/>
      <c r="L25" s="59"/>
      <c r="M25" s="59"/>
      <c r="N25" s="60">
        <f t="shared" si="5"/>
        <v>2958</v>
      </c>
      <c r="O25" s="59">
        <f>IF($Z$3="Yes",ROUND((D25+H25)*0.1,0),IF($Z$3="No",IF(D25="",N25,IF(D25&lt;23101,1450,IF(D25&lt;28501,1625,IF(D25&lt;38501,2100,IF(D25&lt;51501,2850,IF(D25&lt;62001,3575,IF(D25&lt;72001,4200,IF(D25&lt;80001,4800,IF(D25&lt;116001,6150,IF(D25&lt;167001,8900,10500)))))))))),0))</f>
        <v>296</v>
      </c>
      <c r="P25" s="59"/>
      <c r="Q25" s="59">
        <v>0</v>
      </c>
      <c r="R25" s="59"/>
      <c r="S25" s="59"/>
      <c r="T25" s="59">
        <v>0</v>
      </c>
      <c r="U25" s="59"/>
      <c r="V25" s="59"/>
      <c r="W25" s="59"/>
      <c r="X25" s="59"/>
      <c r="Y25" s="59">
        <f t="shared" ref="Y25:Z25" si="26">Y24</f>
        <v>0</v>
      </c>
      <c r="Z25" s="59">
        <f t="shared" si="26"/>
        <v>0</v>
      </c>
      <c r="AA25" s="61">
        <f t="shared" si="8"/>
        <v>296</v>
      </c>
      <c r="AB25" s="62">
        <f t="shared" si="9"/>
        <v>2662</v>
      </c>
      <c r="AC25" s="59"/>
      <c r="AG25" s="112"/>
      <c r="AK25" s="52">
        <v>0</v>
      </c>
    </row>
    <row r="26" spans="1:37" s="52" customFormat="1" ht="18.899999999999999" customHeight="1" x14ac:dyDescent="0.35">
      <c r="A26" s="51"/>
      <c r="C26" s="101" t="s">
        <v>273</v>
      </c>
      <c r="D26" s="59"/>
      <c r="E26" s="59"/>
      <c r="F26" s="59"/>
      <c r="G26" s="59"/>
      <c r="H26" s="59" t="str">
        <f>IF(V2="NO","0",(H24*7)-SUM(H17:H23))</f>
        <v>0</v>
      </c>
      <c r="I26" s="59"/>
      <c r="J26" s="59"/>
      <c r="K26" s="59"/>
      <c r="L26" s="59"/>
      <c r="M26" s="59"/>
      <c r="N26" s="60">
        <f t="shared" si="5"/>
        <v>0</v>
      </c>
      <c r="O26" s="59">
        <f>IF($Z$3="Yes",ROUND((D26+H26)*0.1,0),IF($Z$3="No",IF(D26="",N26,IF(D26&lt;23101,1450,IF(D26&lt;28501,1625,IF(D26&lt;38501,2100,IF(D26&lt;51501,2850,IF(D26&lt;62001,3575,IF(D26&lt;72001,4200,IF(D26&lt;80001,4800,IF(D26&lt;116001,6150,IF(D26&lt;167001,8900,10500)))))))))),0))</f>
        <v>0</v>
      </c>
      <c r="P26" s="59"/>
      <c r="Q26" s="59"/>
      <c r="R26" s="59"/>
      <c r="S26" s="59"/>
      <c r="T26" s="59"/>
      <c r="U26" s="59"/>
      <c r="V26" s="59"/>
      <c r="W26" s="59"/>
      <c r="X26" s="59"/>
      <c r="Y26" s="59">
        <f t="shared" ref="Y26:Z26" si="27">Y25</f>
        <v>0</v>
      </c>
      <c r="Z26" s="59">
        <f t="shared" si="27"/>
        <v>0</v>
      </c>
      <c r="AA26" s="61">
        <f t="shared" si="8"/>
        <v>0</v>
      </c>
      <c r="AB26" s="62">
        <f t="shared" si="9"/>
        <v>0</v>
      </c>
      <c r="AC26" s="59"/>
      <c r="AG26" s="112"/>
    </row>
    <row r="27" spans="1:37" s="52" customFormat="1" ht="18.899999999999999" customHeight="1" x14ac:dyDescent="0.35">
      <c r="A27" s="51"/>
      <c r="C27" s="102" t="s">
        <v>46</v>
      </c>
      <c r="D27" s="63">
        <f>IFERROR(IF(L4="NO",0,IF(X4=3,D24,VLOOKUP(X4,B13:D24,3,0)/2)),"")</f>
        <v>25350</v>
      </c>
      <c r="E27" s="63"/>
      <c r="F27" s="63"/>
      <c r="G27" s="63"/>
      <c r="H27" s="63">
        <f>IFERROR(IF(AND($C$5=0,$AA$5="FIX"),"0",IF(AE27&lt;$C$5,"0",ROUND(12%*D27,0))),"")</f>
        <v>3042</v>
      </c>
      <c r="I27" s="63"/>
      <c r="J27" s="63"/>
      <c r="K27" s="63"/>
      <c r="L27" s="63"/>
      <c r="M27" s="63"/>
      <c r="N27" s="64">
        <f t="shared" si="5"/>
        <v>28392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>
        <f t="shared" ref="Y27:Z27" si="28">Y26</f>
        <v>0</v>
      </c>
      <c r="Z27" s="63">
        <f t="shared" si="28"/>
        <v>0</v>
      </c>
      <c r="AA27" s="65">
        <f t="shared" si="8"/>
        <v>0</v>
      </c>
      <c r="AB27" s="66">
        <f t="shared" si="9"/>
        <v>28392</v>
      </c>
      <c r="AC27" s="63"/>
      <c r="AG27" s="112"/>
    </row>
    <row r="28" spans="1:37" s="52" customFormat="1" ht="18.899999999999999" customHeight="1" x14ac:dyDescent="0.35">
      <c r="A28" s="51"/>
      <c r="C28" s="103" t="s">
        <v>47</v>
      </c>
      <c r="D28" s="67"/>
      <c r="E28" s="67">
        <f>IF(Z5="Yes",6774,0)</f>
        <v>0</v>
      </c>
      <c r="F28" s="67"/>
      <c r="G28" s="67"/>
      <c r="H28" s="67"/>
      <c r="I28" s="67"/>
      <c r="J28" s="67"/>
      <c r="K28" s="67"/>
      <c r="L28" s="67"/>
      <c r="M28" s="67"/>
      <c r="N28" s="68">
        <f t="shared" si="5"/>
        <v>0</v>
      </c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>
        <f t="shared" ref="Y28:Z28" si="29">Y27</f>
        <v>0</v>
      </c>
      <c r="Z28" s="67">
        <f t="shared" si="29"/>
        <v>0</v>
      </c>
      <c r="AA28" s="69">
        <f t="shared" si="8"/>
        <v>0</v>
      </c>
      <c r="AB28" s="70">
        <f t="shared" si="9"/>
        <v>0</v>
      </c>
      <c r="AC28" s="67"/>
      <c r="AG28" s="112"/>
    </row>
    <row r="29" spans="1:37" s="52" customFormat="1" ht="18.899999999999999" customHeight="1" x14ac:dyDescent="0.35">
      <c r="A29" s="51"/>
      <c r="C29" s="104" t="s">
        <v>48</v>
      </c>
      <c r="D29" s="71">
        <f>IFERROR(VLOOKUP(D11,RNM,61,0),"")</f>
        <v>0</v>
      </c>
      <c r="E29" s="71"/>
      <c r="F29" s="71"/>
      <c r="G29" s="71"/>
      <c r="H29" s="71">
        <f>IFERROR(VLOOKUP(D11,RNM,62,0),"")</f>
        <v>0</v>
      </c>
      <c r="I29" s="71"/>
      <c r="J29" s="71"/>
      <c r="K29" s="71"/>
      <c r="L29" s="71"/>
      <c r="M29" s="71"/>
      <c r="N29" s="72">
        <f t="shared" si="5"/>
        <v>0</v>
      </c>
      <c r="O29" s="105">
        <f>IFERROR(VLOOKUP(D11,RNM,63,0),"")</f>
        <v>0</v>
      </c>
      <c r="P29" s="71"/>
      <c r="Q29" s="71"/>
      <c r="R29" s="71"/>
      <c r="S29" s="71"/>
      <c r="T29" s="71"/>
      <c r="U29" s="71"/>
      <c r="V29" s="71"/>
      <c r="W29" s="71"/>
      <c r="X29" s="71">
        <f>IFERROR(VLOOKUP(D11,RNM,64,0),"")</f>
        <v>0</v>
      </c>
      <c r="Y29" s="71">
        <f t="shared" ref="Y29:Z29" si="30">Y28</f>
        <v>0</v>
      </c>
      <c r="Z29" s="71">
        <f t="shared" si="30"/>
        <v>0</v>
      </c>
      <c r="AA29" s="73">
        <f t="shared" si="8"/>
        <v>0</v>
      </c>
      <c r="AB29" s="74">
        <f t="shared" si="9"/>
        <v>0</v>
      </c>
      <c r="AC29" s="105"/>
      <c r="AG29" s="112"/>
    </row>
    <row r="30" spans="1:37" s="52" customFormat="1" ht="18.899999999999999" customHeight="1" x14ac:dyDescent="0.25">
      <c r="A30" s="51"/>
      <c r="C30" s="106" t="s">
        <v>72</v>
      </c>
      <c r="D30" s="75">
        <f>IFERROR(VLOOKUP(D11,RNM,65,0),"")</f>
        <v>0</v>
      </c>
      <c r="E30" s="75"/>
      <c r="F30" s="75"/>
      <c r="G30" s="75"/>
      <c r="H30" s="75">
        <f>IFERROR(VLOOKUP(D11,RNM,66,0),"")</f>
        <v>0</v>
      </c>
      <c r="I30" s="75"/>
      <c r="J30" s="75"/>
      <c r="K30" s="75"/>
      <c r="L30" s="75"/>
      <c r="M30" s="75"/>
      <c r="N30" s="76">
        <f t="shared" si="5"/>
        <v>0</v>
      </c>
      <c r="O30" s="107">
        <f>IFERROR(VLOOKUP(D11,RNM,67,0),"")</f>
        <v>0</v>
      </c>
      <c r="P30" s="75"/>
      <c r="Q30" s="75"/>
      <c r="R30" s="75"/>
      <c r="S30" s="75"/>
      <c r="T30" s="75"/>
      <c r="U30" s="75"/>
      <c r="V30" s="75"/>
      <c r="W30" s="75"/>
      <c r="X30" s="75">
        <f>IFERROR(VLOOKUP(D11,RNM,68,0),"")</f>
        <v>0</v>
      </c>
      <c r="Y30" s="75"/>
      <c r="Z30" s="75"/>
      <c r="AA30" s="77">
        <f t="shared" ref="AA30:AA33" si="31">SUM(O30:Z30)</f>
        <v>0</v>
      </c>
      <c r="AB30" s="78">
        <f t="shared" ref="AB30:AB33" si="32">N30-AA30</f>
        <v>0</v>
      </c>
      <c r="AC30" s="107"/>
    </row>
    <row r="31" spans="1:37" s="52" customFormat="1" ht="18.899999999999999" customHeight="1" x14ac:dyDescent="0.25">
      <c r="A31" s="51"/>
      <c r="C31" s="106" t="s">
        <v>73</v>
      </c>
      <c r="D31" s="75">
        <f>IFERROR(VLOOKUP(D11,RNM,69,0),"")</f>
        <v>0</v>
      </c>
      <c r="E31" s="75"/>
      <c r="F31" s="75"/>
      <c r="G31" s="75"/>
      <c r="H31" s="75">
        <f>IFERROR(VLOOKUP(D11,RNM,70,0),"")</f>
        <v>0</v>
      </c>
      <c r="I31" s="75"/>
      <c r="J31" s="75"/>
      <c r="K31" s="75"/>
      <c r="L31" s="75"/>
      <c r="M31" s="75"/>
      <c r="N31" s="76">
        <f t="shared" si="5"/>
        <v>0</v>
      </c>
      <c r="O31" s="107">
        <f>IFERROR(VLOOKUP(D11,RNM,71,0),"")</f>
        <v>0</v>
      </c>
      <c r="P31" s="75"/>
      <c r="Q31" s="75"/>
      <c r="R31" s="75"/>
      <c r="S31" s="75"/>
      <c r="T31" s="75"/>
      <c r="U31" s="75"/>
      <c r="V31" s="75"/>
      <c r="W31" s="75"/>
      <c r="X31" s="75">
        <f>IFERROR(VLOOKUP(D11,RNM,72,0),"")</f>
        <v>0</v>
      </c>
      <c r="Y31" s="75"/>
      <c r="Z31" s="75"/>
      <c r="AA31" s="77">
        <f t="shared" si="31"/>
        <v>0</v>
      </c>
      <c r="AB31" s="78">
        <f t="shared" si="32"/>
        <v>0</v>
      </c>
      <c r="AC31" s="107"/>
    </row>
    <row r="32" spans="1:37" s="52" customFormat="1" ht="18.899999999999999" customHeight="1" x14ac:dyDescent="0.25">
      <c r="A32" s="51"/>
      <c r="C32" s="106" t="s">
        <v>74</v>
      </c>
      <c r="D32" s="75">
        <f>IFERROR(VLOOKUP(D11,RNM,73,0),"")</f>
        <v>0</v>
      </c>
      <c r="E32" s="75"/>
      <c r="F32" s="75"/>
      <c r="G32" s="75"/>
      <c r="H32" s="75">
        <f>IFERROR(VLOOKUP(D11,RNM,74,0),"")</f>
        <v>0</v>
      </c>
      <c r="I32" s="75"/>
      <c r="J32" s="75"/>
      <c r="K32" s="75"/>
      <c r="L32" s="75"/>
      <c r="M32" s="75"/>
      <c r="N32" s="76">
        <f t="shared" si="5"/>
        <v>0</v>
      </c>
      <c r="O32" s="107">
        <f>IFERROR(VLOOKUP(D11,RNM,75,0),"")</f>
        <v>0</v>
      </c>
      <c r="P32" s="75"/>
      <c r="Q32" s="75"/>
      <c r="R32" s="75"/>
      <c r="S32" s="75"/>
      <c r="T32" s="75"/>
      <c r="U32" s="75"/>
      <c r="V32" s="75"/>
      <c r="W32" s="75"/>
      <c r="X32" s="75">
        <f>IFERROR(VLOOKUP(D11,RNM,76,0),"")</f>
        <v>0</v>
      </c>
      <c r="Y32" s="75">
        <f t="shared" ref="Y32:Z32" si="33">Y29</f>
        <v>0</v>
      </c>
      <c r="Z32" s="75">
        <f t="shared" si="33"/>
        <v>0</v>
      </c>
      <c r="AA32" s="77">
        <f t="shared" si="31"/>
        <v>0</v>
      </c>
      <c r="AB32" s="78">
        <f t="shared" si="32"/>
        <v>0</v>
      </c>
      <c r="AC32" s="107"/>
    </row>
    <row r="33" spans="1:30" s="52" customFormat="1" ht="21.6" customHeight="1" x14ac:dyDescent="0.25">
      <c r="A33" s="51"/>
      <c r="C33" s="108" t="s">
        <v>51</v>
      </c>
      <c r="D33" s="79"/>
      <c r="E33" s="79">
        <v>0</v>
      </c>
      <c r="F33" s="79">
        <v>0</v>
      </c>
      <c r="G33" s="79"/>
      <c r="H33" s="79"/>
      <c r="I33" s="79"/>
      <c r="J33" s="79"/>
      <c r="K33" s="79"/>
      <c r="L33" s="79"/>
      <c r="M33" s="79"/>
      <c r="N33" s="80">
        <f t="shared" si="5"/>
        <v>0</v>
      </c>
      <c r="O33" s="109"/>
      <c r="P33" s="79"/>
      <c r="Q33" s="79"/>
      <c r="R33" s="79"/>
      <c r="S33" s="79"/>
      <c r="T33" s="79"/>
      <c r="U33" s="79"/>
      <c r="V33" s="79"/>
      <c r="W33" s="79"/>
      <c r="X33" s="79"/>
      <c r="Y33" s="79">
        <f t="shared" ref="Y33:Z33" si="34">Y32</f>
        <v>0</v>
      </c>
      <c r="Z33" s="79">
        <f t="shared" si="34"/>
        <v>0</v>
      </c>
      <c r="AA33" s="81">
        <f t="shared" si="31"/>
        <v>0</v>
      </c>
      <c r="AB33" s="82">
        <f t="shared" si="32"/>
        <v>0</v>
      </c>
      <c r="AC33" s="79"/>
    </row>
    <row r="34" spans="1:30" s="84" customFormat="1" ht="42.6" customHeight="1" x14ac:dyDescent="0.25">
      <c r="A34" s="83"/>
      <c r="C34" s="110" t="s">
        <v>42</v>
      </c>
      <c r="D34" s="85">
        <f>SUM(D13:D33)</f>
        <v>628150</v>
      </c>
      <c r="E34" s="85">
        <f t="shared" ref="E34:AB34" si="35">SUM(E13:E33)</f>
        <v>0</v>
      </c>
      <c r="F34" s="85">
        <f t="shared" si="35"/>
        <v>0</v>
      </c>
      <c r="G34" s="85">
        <f t="shared" si="35"/>
        <v>0</v>
      </c>
      <c r="H34" s="85">
        <f t="shared" si="35"/>
        <v>78336</v>
      </c>
      <c r="I34" s="85">
        <f t="shared" si="35"/>
        <v>48224</v>
      </c>
      <c r="J34" s="85">
        <f t="shared" si="35"/>
        <v>0</v>
      </c>
      <c r="K34" s="85">
        <f t="shared" si="35"/>
        <v>0</v>
      </c>
      <c r="L34" s="85">
        <f t="shared" si="35"/>
        <v>0</v>
      </c>
      <c r="M34" s="85">
        <f t="shared" si="35"/>
        <v>0</v>
      </c>
      <c r="N34" s="85">
        <f t="shared" si="35"/>
        <v>754710</v>
      </c>
      <c r="O34" s="85">
        <f t="shared" si="35"/>
        <v>67808</v>
      </c>
      <c r="P34" s="85">
        <f t="shared" si="35"/>
        <v>0</v>
      </c>
      <c r="Q34" s="85">
        <f t="shared" si="35"/>
        <v>48000</v>
      </c>
      <c r="R34" s="85">
        <f t="shared" si="35"/>
        <v>0</v>
      </c>
      <c r="S34" s="85">
        <f t="shared" si="35"/>
        <v>0</v>
      </c>
      <c r="T34" s="85">
        <f t="shared" si="35"/>
        <v>9552</v>
      </c>
      <c r="U34" s="85">
        <f t="shared" si="35"/>
        <v>220</v>
      </c>
      <c r="V34" s="85">
        <f t="shared" si="35"/>
        <v>0</v>
      </c>
      <c r="W34" s="85">
        <f t="shared" si="35"/>
        <v>0</v>
      </c>
      <c r="X34" s="85">
        <f t="shared" si="35"/>
        <v>14000</v>
      </c>
      <c r="Y34" s="85">
        <f t="shared" si="35"/>
        <v>0</v>
      </c>
      <c r="Z34" s="85">
        <f t="shared" si="35"/>
        <v>0</v>
      </c>
      <c r="AA34" s="85">
        <f t="shared" si="35"/>
        <v>139580</v>
      </c>
      <c r="AB34" s="85">
        <f t="shared" si="35"/>
        <v>615130</v>
      </c>
      <c r="AC34" s="110"/>
    </row>
    <row r="35" spans="1:30" s="87" customFormat="1" ht="13.2" x14ac:dyDescent="0.25">
      <c r="A35" s="86"/>
      <c r="C35" s="133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7"/>
    </row>
    <row r="36" spans="1:30" s="87" customFormat="1" ht="13.2" x14ac:dyDescent="0.25">
      <c r="A36" s="86"/>
      <c r="C36" s="134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138"/>
    </row>
    <row r="37" spans="1:30" s="87" customFormat="1" ht="13.2" x14ac:dyDescent="0.25">
      <c r="A37" s="86"/>
      <c r="C37" s="134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138"/>
    </row>
    <row r="38" spans="1:30" x14ac:dyDescent="0.25">
      <c r="C38" s="135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139"/>
      <c r="AD38" s="36"/>
    </row>
    <row r="39" spans="1:30" ht="15.6" x14ac:dyDescent="0.25">
      <c r="C39" s="135"/>
      <c r="D39" s="89"/>
      <c r="E39" s="90" t="s">
        <v>43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 t="s">
        <v>44</v>
      </c>
      <c r="AC39" s="139"/>
      <c r="AD39" s="36"/>
    </row>
    <row r="40" spans="1:30" x14ac:dyDescent="0.25">
      <c r="C40" s="135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139"/>
      <c r="AD40" s="36"/>
    </row>
    <row r="41" spans="1:30" x14ac:dyDescent="0.25">
      <c r="C41" s="281" t="s">
        <v>67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3"/>
      <c r="AD41" s="36"/>
    </row>
    <row r="42" spans="1:30" x14ac:dyDescent="0.25">
      <c r="C42" s="135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139"/>
      <c r="AD42" s="36"/>
    </row>
    <row r="43" spans="1:30" ht="6" customHeight="1" x14ac:dyDescent="0.25">
      <c r="C43" s="135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139"/>
      <c r="AD43" s="36"/>
    </row>
    <row r="44" spans="1:30" ht="9" customHeight="1" x14ac:dyDescent="0.25">
      <c r="C44" s="136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40"/>
      <c r="AD44" s="36"/>
    </row>
    <row r="45" spans="1:30" ht="31.8" customHeight="1" x14ac:dyDescent="0.25">
      <c r="AD45" s="36"/>
    </row>
    <row r="46" spans="1:30" hidden="1" x14ac:dyDescent="0.25">
      <c r="AD46" s="36"/>
    </row>
    <row r="47" spans="1:30" hidden="1" x14ac:dyDescent="0.25">
      <c r="AD47" s="36"/>
    </row>
    <row r="48" spans="1:30" hidden="1" x14ac:dyDescent="0.25">
      <c r="AD48" s="36"/>
    </row>
    <row r="49" spans="30:30" hidden="1" x14ac:dyDescent="0.25">
      <c r="AD49" s="36"/>
    </row>
    <row r="50" spans="30:30" hidden="1" x14ac:dyDescent="0.25">
      <c r="AD50" s="36"/>
    </row>
    <row r="51" spans="30:30" hidden="1" x14ac:dyDescent="0.25">
      <c r="AD51" s="36"/>
    </row>
    <row r="52" spans="30:30" hidden="1" x14ac:dyDescent="0.25">
      <c r="AD52" s="36"/>
    </row>
    <row r="53" spans="30:30" hidden="1" x14ac:dyDescent="0.25">
      <c r="AD53" s="36"/>
    </row>
    <row r="54" spans="30:30" hidden="1" x14ac:dyDescent="0.25">
      <c r="AD54" s="36"/>
    </row>
    <row r="55" spans="30:30" hidden="1" x14ac:dyDescent="0.25">
      <c r="AD55" s="36"/>
    </row>
    <row r="56" spans="30:30" hidden="1" x14ac:dyDescent="0.25">
      <c r="AD56" s="36"/>
    </row>
    <row r="57" spans="30:30" hidden="1" x14ac:dyDescent="0.25">
      <c r="AD57" s="36"/>
    </row>
    <row r="58" spans="30:30" hidden="1" x14ac:dyDescent="0.25">
      <c r="AD58" s="36"/>
    </row>
    <row r="59" spans="30:30" hidden="1" x14ac:dyDescent="0.25">
      <c r="AD59" s="36"/>
    </row>
    <row r="60" spans="30:30" hidden="1" x14ac:dyDescent="0.25">
      <c r="AD60" s="36"/>
    </row>
    <row r="61" spans="30:30" hidden="1" x14ac:dyDescent="0.25">
      <c r="AD61" s="36"/>
    </row>
    <row r="62" spans="30:30" hidden="1" x14ac:dyDescent="0.25">
      <c r="AD62" s="36"/>
    </row>
    <row r="63" spans="30:30" hidden="1" x14ac:dyDescent="0.25">
      <c r="AD63" s="36"/>
    </row>
    <row r="64" spans="30:30" hidden="1" x14ac:dyDescent="0.25">
      <c r="AD64" s="36"/>
    </row>
    <row r="65" spans="30:30" hidden="1" x14ac:dyDescent="0.25">
      <c r="AD65" s="36"/>
    </row>
    <row r="66" spans="30:30" hidden="1" x14ac:dyDescent="0.25">
      <c r="AD66" s="36"/>
    </row>
    <row r="67" spans="30:30" hidden="1" x14ac:dyDescent="0.25">
      <c r="AD67" s="36"/>
    </row>
    <row r="68" spans="30:30" hidden="1" x14ac:dyDescent="0.25">
      <c r="AD68" s="36"/>
    </row>
    <row r="69" spans="30:30" hidden="1" x14ac:dyDescent="0.25">
      <c r="AD69" s="36"/>
    </row>
    <row r="70" spans="30:30" hidden="1" x14ac:dyDescent="0.25">
      <c r="AD70" s="36"/>
    </row>
    <row r="71" spans="30:30" hidden="1" x14ac:dyDescent="0.25">
      <c r="AD71" s="36"/>
    </row>
    <row r="72" spans="30:30" hidden="1" x14ac:dyDescent="0.25">
      <c r="AD72" s="36"/>
    </row>
    <row r="73" spans="30:30" hidden="1" x14ac:dyDescent="0.25">
      <c r="AD73" s="36"/>
    </row>
    <row r="74" spans="30:30" hidden="1" x14ac:dyDescent="0.25">
      <c r="AD74" s="36"/>
    </row>
    <row r="75" spans="30:30" hidden="1" x14ac:dyDescent="0.25">
      <c r="AD75" s="36"/>
    </row>
    <row r="76" spans="30:30" hidden="1" x14ac:dyDescent="0.25">
      <c r="AD76" s="36"/>
    </row>
    <row r="77" spans="30:30" hidden="1" x14ac:dyDescent="0.25">
      <c r="AD77" s="36"/>
    </row>
    <row r="78" spans="30:30" hidden="1" x14ac:dyDescent="0.25">
      <c r="AD78" s="36"/>
    </row>
    <row r="79" spans="30:30" hidden="1" x14ac:dyDescent="0.25">
      <c r="AD79" s="36"/>
    </row>
    <row r="80" spans="30:30" hidden="1" x14ac:dyDescent="0.25">
      <c r="AD80" s="36"/>
    </row>
    <row r="81" spans="30:30" hidden="1" x14ac:dyDescent="0.25">
      <c r="AD81" s="36"/>
    </row>
    <row r="82" spans="30:30" hidden="1" x14ac:dyDescent="0.25">
      <c r="AD82" s="36"/>
    </row>
    <row r="83" spans="30:30" hidden="1" x14ac:dyDescent="0.25">
      <c r="AD83" s="36"/>
    </row>
    <row r="84" spans="30:30" hidden="1" x14ac:dyDescent="0.25">
      <c r="AD84" s="36"/>
    </row>
    <row r="85" spans="30:30" hidden="1" x14ac:dyDescent="0.25">
      <c r="AD85" s="36"/>
    </row>
    <row r="86" spans="30:30" hidden="1" x14ac:dyDescent="0.25">
      <c r="AD86" s="36"/>
    </row>
    <row r="87" spans="30:30" hidden="1" x14ac:dyDescent="0.25">
      <c r="AD87" s="36"/>
    </row>
    <row r="88" spans="30:30" hidden="1" x14ac:dyDescent="0.25">
      <c r="AD88" s="36"/>
    </row>
    <row r="89" spans="30:30" hidden="1" x14ac:dyDescent="0.25">
      <c r="AD89" s="36"/>
    </row>
    <row r="90" spans="30:30" hidden="1" x14ac:dyDescent="0.25">
      <c r="AD90" s="36"/>
    </row>
    <row r="91" spans="30:30" hidden="1" x14ac:dyDescent="0.25">
      <c r="AD91" s="36"/>
    </row>
    <row r="92" spans="30:30" hidden="1" x14ac:dyDescent="0.25">
      <c r="AD92" s="36"/>
    </row>
    <row r="93" spans="30:30" hidden="1" x14ac:dyDescent="0.25">
      <c r="AD93" s="36"/>
    </row>
    <row r="94" spans="30:30" hidden="1" x14ac:dyDescent="0.25">
      <c r="AD94" s="36"/>
    </row>
    <row r="95" spans="30:30" hidden="1" x14ac:dyDescent="0.25">
      <c r="AD95" s="36"/>
    </row>
    <row r="96" spans="30:30" hidden="1" x14ac:dyDescent="0.25">
      <c r="AD96" s="36"/>
    </row>
    <row r="97" spans="30:30" hidden="1" x14ac:dyDescent="0.25">
      <c r="AD97" s="36"/>
    </row>
    <row r="98" spans="30:30" hidden="1" x14ac:dyDescent="0.25">
      <c r="AD98" s="36"/>
    </row>
    <row r="99" spans="30:30" hidden="1" x14ac:dyDescent="0.25">
      <c r="AD99" s="36"/>
    </row>
    <row r="100" spans="30:30" hidden="1" x14ac:dyDescent="0.25">
      <c r="AD100" s="36"/>
    </row>
    <row r="101" spans="30:30" hidden="1" x14ac:dyDescent="0.25">
      <c r="AD101" s="36"/>
    </row>
    <row r="102" spans="30:30" hidden="1" x14ac:dyDescent="0.25">
      <c r="AD102" s="36"/>
    </row>
    <row r="103" spans="30:30" hidden="1" x14ac:dyDescent="0.25">
      <c r="AD103" s="36"/>
    </row>
    <row r="104" spans="30:30" hidden="1" x14ac:dyDescent="0.25">
      <c r="AD104" s="36"/>
    </row>
    <row r="105" spans="30:30" hidden="1" x14ac:dyDescent="0.25">
      <c r="AD105" s="36"/>
    </row>
    <row r="106" spans="30:30" hidden="1" x14ac:dyDescent="0.25">
      <c r="AD106" s="36"/>
    </row>
    <row r="107" spans="30:30" hidden="1" x14ac:dyDescent="0.25">
      <c r="AD107" s="36"/>
    </row>
    <row r="108" spans="30:30" hidden="1" x14ac:dyDescent="0.25">
      <c r="AD108" s="36"/>
    </row>
    <row r="109" spans="30:30" hidden="1" x14ac:dyDescent="0.25">
      <c r="AD109" s="36"/>
    </row>
    <row r="110" spans="30:30" hidden="1" x14ac:dyDescent="0.25">
      <c r="AD110" s="36"/>
    </row>
    <row r="111" spans="30:30" hidden="1" x14ac:dyDescent="0.25">
      <c r="AD111" s="36"/>
    </row>
    <row r="112" spans="30:30" hidden="1" x14ac:dyDescent="0.25">
      <c r="AD112" s="36"/>
    </row>
    <row r="113" spans="30:30" hidden="1" x14ac:dyDescent="0.25">
      <c r="AD113" s="36"/>
    </row>
    <row r="114" spans="30:30" hidden="1" x14ac:dyDescent="0.25">
      <c r="AD114" s="36"/>
    </row>
    <row r="115" spans="30:30" hidden="1" x14ac:dyDescent="0.25">
      <c r="AD115" s="36"/>
    </row>
    <row r="116" spans="30:30" hidden="1" x14ac:dyDescent="0.25">
      <c r="AD116" s="36"/>
    </row>
    <row r="117" spans="30:30" hidden="1" x14ac:dyDescent="0.25">
      <c r="AD117" s="36"/>
    </row>
    <row r="118" spans="30:30" hidden="1" x14ac:dyDescent="0.25">
      <c r="AD118" s="36"/>
    </row>
    <row r="119" spans="30:30" hidden="1" x14ac:dyDescent="0.25">
      <c r="AD119" s="36"/>
    </row>
    <row r="120" spans="30:30" hidden="1" x14ac:dyDescent="0.25">
      <c r="AD120" s="36"/>
    </row>
    <row r="121" spans="30:30" hidden="1" x14ac:dyDescent="0.25">
      <c r="AD121" s="36"/>
    </row>
    <row r="122" spans="30:30" hidden="1" x14ac:dyDescent="0.25">
      <c r="AD122" s="36"/>
    </row>
    <row r="123" spans="30:30" hidden="1" x14ac:dyDescent="0.25">
      <c r="AD123" s="36"/>
    </row>
    <row r="124" spans="30:30" hidden="1" x14ac:dyDescent="0.25">
      <c r="AD124" s="36"/>
    </row>
    <row r="125" spans="30:30" hidden="1" x14ac:dyDescent="0.25">
      <c r="AD125" s="36"/>
    </row>
    <row r="126" spans="30:30" hidden="1" x14ac:dyDescent="0.25">
      <c r="AD126" s="36"/>
    </row>
    <row r="127" spans="30:30" hidden="1" x14ac:dyDescent="0.25">
      <c r="AD127" s="36"/>
    </row>
    <row r="128" spans="30:30" hidden="1" x14ac:dyDescent="0.25">
      <c r="AD128" s="36"/>
    </row>
    <row r="129" spans="30:30" hidden="1" x14ac:dyDescent="0.25">
      <c r="AD129" s="36"/>
    </row>
    <row r="130" spans="30:30" hidden="1" x14ac:dyDescent="0.25">
      <c r="AD130" s="36"/>
    </row>
    <row r="131" spans="30:30" hidden="1" x14ac:dyDescent="0.25">
      <c r="AD131" s="36"/>
    </row>
    <row r="132" spans="30:30" hidden="1" x14ac:dyDescent="0.25">
      <c r="AD132" s="36"/>
    </row>
    <row r="133" spans="30:30" hidden="1" x14ac:dyDescent="0.25">
      <c r="AD133" s="36"/>
    </row>
    <row r="134" spans="30:30" hidden="1" x14ac:dyDescent="0.25">
      <c r="AD134" s="36"/>
    </row>
    <row r="135" spans="30:30" hidden="1" x14ac:dyDescent="0.25">
      <c r="AD135" s="36"/>
    </row>
    <row r="136" spans="30:30" hidden="1" x14ac:dyDescent="0.25">
      <c r="AD136" s="36"/>
    </row>
    <row r="137" spans="30:30" hidden="1" x14ac:dyDescent="0.25">
      <c r="AD137" s="36"/>
    </row>
    <row r="138" spans="30:30" hidden="1" x14ac:dyDescent="0.25">
      <c r="AD138" s="36"/>
    </row>
    <row r="139" spans="30:30" hidden="1" x14ac:dyDescent="0.25">
      <c r="AD139" s="36"/>
    </row>
    <row r="140" spans="30:30" hidden="1" x14ac:dyDescent="0.25">
      <c r="AD140" s="36"/>
    </row>
    <row r="141" spans="30:30" hidden="1" x14ac:dyDescent="0.25">
      <c r="AD141" s="36"/>
    </row>
    <row r="142" spans="30:30" hidden="1" x14ac:dyDescent="0.25">
      <c r="AD142" s="36"/>
    </row>
    <row r="143" spans="30:30" hidden="1" x14ac:dyDescent="0.25">
      <c r="AD143" s="36"/>
    </row>
    <row r="144" spans="30:30" hidden="1" x14ac:dyDescent="0.25">
      <c r="AD144" s="36"/>
    </row>
    <row r="145" spans="30:30" hidden="1" x14ac:dyDescent="0.25">
      <c r="AD145" s="36"/>
    </row>
    <row r="146" spans="30:30" hidden="1" x14ac:dyDescent="0.25">
      <c r="AD146" s="36"/>
    </row>
    <row r="147" spans="30:30" hidden="1" x14ac:dyDescent="0.25">
      <c r="AD147" s="36"/>
    </row>
    <row r="148" spans="30:30" hidden="1" x14ac:dyDescent="0.25">
      <c r="AD148" s="36"/>
    </row>
    <row r="149" spans="30:30" hidden="1" x14ac:dyDescent="0.25">
      <c r="AD149" s="36"/>
    </row>
    <row r="150" spans="30:30" hidden="1" x14ac:dyDescent="0.25">
      <c r="AD150" s="36"/>
    </row>
    <row r="151" spans="30:30" hidden="1" x14ac:dyDescent="0.25">
      <c r="AD151" s="36"/>
    </row>
    <row r="152" spans="30:30" hidden="1" x14ac:dyDescent="0.25">
      <c r="AD152" s="36"/>
    </row>
    <row r="153" spans="30:30" hidden="1" x14ac:dyDescent="0.25">
      <c r="AD153" s="36"/>
    </row>
    <row r="154" spans="30:30" hidden="1" x14ac:dyDescent="0.25">
      <c r="AD154" s="36"/>
    </row>
    <row r="155" spans="30:30" hidden="1" x14ac:dyDescent="0.25">
      <c r="AD155" s="36"/>
    </row>
    <row r="156" spans="30:30" hidden="1" x14ac:dyDescent="0.25">
      <c r="AD156" s="36"/>
    </row>
    <row r="157" spans="30:30" hidden="1" x14ac:dyDescent="0.25">
      <c r="AD157" s="36"/>
    </row>
    <row r="158" spans="30:30" hidden="1" x14ac:dyDescent="0.25">
      <c r="AD158" s="36"/>
    </row>
    <row r="159" spans="30:30" hidden="1" x14ac:dyDescent="0.25">
      <c r="AD159" s="36"/>
    </row>
    <row r="160" spans="30:30" hidden="1" x14ac:dyDescent="0.25">
      <c r="AD160" s="36"/>
    </row>
    <row r="161" spans="30:30" hidden="1" x14ac:dyDescent="0.25">
      <c r="AD161" s="36"/>
    </row>
    <row r="162" spans="30:30" hidden="1" x14ac:dyDescent="0.25">
      <c r="AD162" s="36"/>
    </row>
    <row r="163" spans="30:30" hidden="1" x14ac:dyDescent="0.25">
      <c r="AD163" s="36"/>
    </row>
    <row r="164" spans="30:30" hidden="1" x14ac:dyDescent="0.25">
      <c r="AD164" s="36"/>
    </row>
    <row r="165" spans="30:30" hidden="1" x14ac:dyDescent="0.25">
      <c r="AD165" s="36"/>
    </row>
    <row r="166" spans="30:30" hidden="1" x14ac:dyDescent="0.25">
      <c r="AD166" s="36"/>
    </row>
    <row r="167" spans="30:30" hidden="1" x14ac:dyDescent="0.25">
      <c r="AD167" s="36"/>
    </row>
    <row r="168" spans="30:30" hidden="1" x14ac:dyDescent="0.25">
      <c r="AD168" s="36"/>
    </row>
    <row r="169" spans="30:30" hidden="1" x14ac:dyDescent="0.25">
      <c r="AD169" s="36"/>
    </row>
    <row r="170" spans="30:30" hidden="1" x14ac:dyDescent="0.25">
      <c r="AD170" s="36"/>
    </row>
    <row r="171" spans="30:30" hidden="1" x14ac:dyDescent="0.25">
      <c r="AD171" s="36"/>
    </row>
    <row r="172" spans="30:30" hidden="1" x14ac:dyDescent="0.25">
      <c r="AD172" s="36"/>
    </row>
    <row r="173" spans="30:30" hidden="1" x14ac:dyDescent="0.25">
      <c r="AD173" s="36"/>
    </row>
    <row r="174" spans="30:30" hidden="1" x14ac:dyDescent="0.25">
      <c r="AD174" s="36"/>
    </row>
    <row r="175" spans="30:30" hidden="1" x14ac:dyDescent="0.25">
      <c r="AD175" s="36"/>
    </row>
    <row r="176" spans="30:30" hidden="1" x14ac:dyDescent="0.25">
      <c r="AD176" s="36"/>
    </row>
    <row r="177" spans="30:30" hidden="1" x14ac:dyDescent="0.25">
      <c r="AD177" s="36"/>
    </row>
    <row r="178" spans="30:30" hidden="1" x14ac:dyDescent="0.25">
      <c r="AD178" s="36"/>
    </row>
    <row r="179" spans="30:30" hidden="1" x14ac:dyDescent="0.25">
      <c r="AD179" s="36"/>
    </row>
    <row r="180" spans="30:30" hidden="1" x14ac:dyDescent="0.25">
      <c r="AD180" s="36"/>
    </row>
    <row r="181" spans="30:30" hidden="1" x14ac:dyDescent="0.25">
      <c r="AD181" s="36"/>
    </row>
    <row r="182" spans="30:30" hidden="1" x14ac:dyDescent="0.25">
      <c r="AD182" s="36"/>
    </row>
    <row r="183" spans="30:30" hidden="1" x14ac:dyDescent="0.25">
      <c r="AD183" s="36"/>
    </row>
    <row r="184" spans="30:30" hidden="1" x14ac:dyDescent="0.25">
      <c r="AD184" s="36"/>
    </row>
    <row r="185" spans="30:30" hidden="1" x14ac:dyDescent="0.25">
      <c r="AD185" s="36"/>
    </row>
    <row r="186" spans="30:30" hidden="1" x14ac:dyDescent="0.25">
      <c r="AD186" s="36"/>
    </row>
    <row r="187" spans="30:30" hidden="1" x14ac:dyDescent="0.25">
      <c r="AD187" s="36"/>
    </row>
    <row r="188" spans="30:30" hidden="1" x14ac:dyDescent="0.25">
      <c r="AD188" s="36"/>
    </row>
    <row r="189" spans="30:30" hidden="1" x14ac:dyDescent="0.25">
      <c r="AD189" s="36"/>
    </row>
    <row r="190" spans="30:30" hidden="1" x14ac:dyDescent="0.25">
      <c r="AD190" s="36"/>
    </row>
    <row r="191" spans="30:30" hidden="1" x14ac:dyDescent="0.25">
      <c r="AD191" s="36"/>
    </row>
    <row r="192" spans="30:30" hidden="1" x14ac:dyDescent="0.25">
      <c r="AD192" s="36"/>
    </row>
    <row r="193" spans="30:30" hidden="1" x14ac:dyDescent="0.25">
      <c r="AD193" s="36"/>
    </row>
    <row r="194" spans="30:30" hidden="1" x14ac:dyDescent="0.25">
      <c r="AD194" s="36"/>
    </row>
    <row r="195" spans="30:30" hidden="1" x14ac:dyDescent="0.25">
      <c r="AD195" s="36"/>
    </row>
    <row r="196" spans="30:30" hidden="1" x14ac:dyDescent="0.25">
      <c r="AD196" s="36"/>
    </row>
    <row r="197" spans="30:30" hidden="1" x14ac:dyDescent="0.25">
      <c r="AD197" s="36"/>
    </row>
    <row r="198" spans="30:30" hidden="1" x14ac:dyDescent="0.25">
      <c r="AD198" s="36"/>
    </row>
    <row r="199" spans="30:30" hidden="1" x14ac:dyDescent="0.25">
      <c r="AD199" s="36"/>
    </row>
    <row r="200" spans="30:30" hidden="1" x14ac:dyDescent="0.25">
      <c r="AD200" s="36"/>
    </row>
    <row r="201" spans="30:30" hidden="1" x14ac:dyDescent="0.25">
      <c r="AD201" s="36"/>
    </row>
    <row r="202" spans="30:30" hidden="1" x14ac:dyDescent="0.25">
      <c r="AD202" s="36"/>
    </row>
    <row r="203" spans="30:30" hidden="1" x14ac:dyDescent="0.25">
      <c r="AD203" s="36"/>
    </row>
    <row r="204" spans="30:30" hidden="1" x14ac:dyDescent="0.25">
      <c r="AD204" s="36"/>
    </row>
    <row r="205" spans="30:30" hidden="1" x14ac:dyDescent="0.25">
      <c r="AD205" s="36"/>
    </row>
    <row r="206" spans="30:30" hidden="1" x14ac:dyDescent="0.25">
      <c r="AD206" s="36"/>
    </row>
    <row r="207" spans="30:30" hidden="1" x14ac:dyDescent="0.25">
      <c r="AD207" s="36"/>
    </row>
    <row r="208" spans="30:30" hidden="1" x14ac:dyDescent="0.25">
      <c r="AD208" s="36"/>
    </row>
    <row r="209" spans="30:30" hidden="1" x14ac:dyDescent="0.25">
      <c r="AD209" s="36"/>
    </row>
    <row r="210" spans="30:30" hidden="1" x14ac:dyDescent="0.25">
      <c r="AD210" s="36"/>
    </row>
    <row r="211" spans="30:30" hidden="1" x14ac:dyDescent="0.25">
      <c r="AD211" s="36"/>
    </row>
    <row r="212" spans="30:30" hidden="1" x14ac:dyDescent="0.25">
      <c r="AD212" s="36"/>
    </row>
    <row r="213" spans="30:30" hidden="1" x14ac:dyDescent="0.25">
      <c r="AD213" s="36"/>
    </row>
    <row r="214" spans="30:30" hidden="1" x14ac:dyDescent="0.25">
      <c r="AD214" s="36"/>
    </row>
    <row r="215" spans="30:30" hidden="1" x14ac:dyDescent="0.25">
      <c r="AD215" s="36"/>
    </row>
    <row r="216" spans="30:30" hidden="1" x14ac:dyDescent="0.25">
      <c r="AD216" s="36"/>
    </row>
    <row r="217" spans="30:30" hidden="1" x14ac:dyDescent="0.25">
      <c r="AD217" s="36"/>
    </row>
    <row r="218" spans="30:30" hidden="1" x14ac:dyDescent="0.25">
      <c r="AD218" s="36"/>
    </row>
    <row r="219" spans="30:30" hidden="1" x14ac:dyDescent="0.25">
      <c r="AD219" s="36"/>
    </row>
    <row r="220" spans="30:30" hidden="1" x14ac:dyDescent="0.25">
      <c r="AD220" s="36"/>
    </row>
    <row r="221" spans="30:30" hidden="1" x14ac:dyDescent="0.25">
      <c r="AD221" s="36"/>
    </row>
    <row r="222" spans="30:30" hidden="1" x14ac:dyDescent="0.25">
      <c r="AD222" s="36"/>
    </row>
    <row r="223" spans="30:30" hidden="1" x14ac:dyDescent="0.25">
      <c r="AD223" s="36"/>
    </row>
    <row r="224" spans="30:30" hidden="1" x14ac:dyDescent="0.25">
      <c r="AD224" s="36"/>
    </row>
    <row r="225" spans="30:30" hidden="1" x14ac:dyDescent="0.25">
      <c r="AD225" s="36"/>
    </row>
    <row r="226" spans="30:30" hidden="1" x14ac:dyDescent="0.25">
      <c r="AD226" s="36"/>
    </row>
    <row r="227" spans="30:30" hidden="1" x14ac:dyDescent="0.25">
      <c r="AD227" s="36"/>
    </row>
    <row r="228" spans="30:30" hidden="1" x14ac:dyDescent="0.25">
      <c r="AD228" s="36"/>
    </row>
    <row r="229" spans="30:30" hidden="1" x14ac:dyDescent="0.25">
      <c r="AD229" s="36"/>
    </row>
    <row r="230" spans="30:30" hidden="1" x14ac:dyDescent="0.25">
      <c r="AD230" s="36"/>
    </row>
    <row r="231" spans="30:30" hidden="1" x14ac:dyDescent="0.25">
      <c r="AD231" s="36"/>
    </row>
    <row r="232" spans="30:30" hidden="1" x14ac:dyDescent="0.25">
      <c r="AD232" s="36"/>
    </row>
    <row r="233" spans="30:30" hidden="1" x14ac:dyDescent="0.25">
      <c r="AD233" s="36"/>
    </row>
    <row r="234" spans="30:30" hidden="1" x14ac:dyDescent="0.25">
      <c r="AD234" s="36"/>
    </row>
    <row r="235" spans="30:30" hidden="1" x14ac:dyDescent="0.25">
      <c r="AD235" s="36"/>
    </row>
    <row r="236" spans="30:30" hidden="1" x14ac:dyDescent="0.25">
      <c r="AD236" s="36"/>
    </row>
    <row r="237" spans="30:30" hidden="1" x14ac:dyDescent="0.25">
      <c r="AD237" s="36"/>
    </row>
    <row r="238" spans="30:30" hidden="1" x14ac:dyDescent="0.25">
      <c r="AD238" s="36"/>
    </row>
    <row r="239" spans="30:30" hidden="1" x14ac:dyDescent="0.25">
      <c r="AD239" s="36"/>
    </row>
    <row r="240" spans="30:30" hidden="1" x14ac:dyDescent="0.25">
      <c r="AD240" s="36"/>
    </row>
    <row r="241" spans="30:30" hidden="1" x14ac:dyDescent="0.25">
      <c r="AD241" s="36"/>
    </row>
    <row r="242" spans="30:30" hidden="1" x14ac:dyDescent="0.25">
      <c r="AD242" s="36"/>
    </row>
    <row r="243" spans="30:30" hidden="1" x14ac:dyDescent="0.25">
      <c r="AD243" s="36"/>
    </row>
    <row r="244" spans="30:30" hidden="1" x14ac:dyDescent="0.25">
      <c r="AD244" s="36"/>
    </row>
    <row r="245" spans="30:30" hidden="1" x14ac:dyDescent="0.25">
      <c r="AD245" s="36"/>
    </row>
    <row r="246" spans="30:30" hidden="1" x14ac:dyDescent="0.25">
      <c r="AD246" s="36"/>
    </row>
    <row r="247" spans="30:30" hidden="1" x14ac:dyDescent="0.25">
      <c r="AD247" s="36"/>
    </row>
    <row r="248" spans="30:30" hidden="1" x14ac:dyDescent="0.25">
      <c r="AD248" s="36"/>
    </row>
    <row r="249" spans="30:30" hidden="1" x14ac:dyDescent="0.25">
      <c r="AD249" s="36"/>
    </row>
    <row r="250" spans="30:30" hidden="1" x14ac:dyDescent="0.25">
      <c r="AD250" s="36"/>
    </row>
    <row r="251" spans="30:30" hidden="1" x14ac:dyDescent="0.25">
      <c r="AD251" s="36"/>
    </row>
    <row r="252" spans="30:30" hidden="1" x14ac:dyDescent="0.25">
      <c r="AD252" s="36"/>
    </row>
    <row r="253" spans="30:30" hidden="1" x14ac:dyDescent="0.25">
      <c r="AD253" s="36"/>
    </row>
    <row r="254" spans="30:30" hidden="1" x14ac:dyDescent="0.25">
      <c r="AD254" s="36"/>
    </row>
    <row r="255" spans="30:30" hidden="1" x14ac:dyDescent="0.25">
      <c r="AD255" s="36"/>
    </row>
    <row r="256" spans="30:30" hidden="1" x14ac:dyDescent="0.25">
      <c r="AD256" s="36"/>
    </row>
    <row r="257" spans="30:30" hidden="1" x14ac:dyDescent="0.25">
      <c r="AD257" s="36"/>
    </row>
    <row r="258" spans="30:30" hidden="1" x14ac:dyDescent="0.25">
      <c r="AD258" s="36"/>
    </row>
    <row r="259" spans="30:30" hidden="1" x14ac:dyDescent="0.25">
      <c r="AD259" s="36"/>
    </row>
    <row r="260" spans="30:30" hidden="1" x14ac:dyDescent="0.25">
      <c r="AD260" s="36"/>
    </row>
    <row r="261" spans="30:30" hidden="1" x14ac:dyDescent="0.25">
      <c r="AD261" s="36"/>
    </row>
    <row r="262" spans="30:30" hidden="1" x14ac:dyDescent="0.25">
      <c r="AD262" s="36"/>
    </row>
    <row r="263" spans="30:30" hidden="1" x14ac:dyDescent="0.25">
      <c r="AD263" s="36"/>
    </row>
    <row r="264" spans="30:30" hidden="1" x14ac:dyDescent="0.25">
      <c r="AD264" s="36"/>
    </row>
    <row r="265" spans="30:30" hidden="1" x14ac:dyDescent="0.25">
      <c r="AD265" s="36"/>
    </row>
    <row r="266" spans="30:30" hidden="1" x14ac:dyDescent="0.25">
      <c r="AD266" s="36"/>
    </row>
    <row r="267" spans="30:30" hidden="1" x14ac:dyDescent="0.25">
      <c r="AD267" s="36"/>
    </row>
    <row r="268" spans="30:30" hidden="1" x14ac:dyDescent="0.25">
      <c r="AD268" s="36"/>
    </row>
    <row r="269" spans="30:30" hidden="1" x14ac:dyDescent="0.25">
      <c r="AD269" s="36"/>
    </row>
    <row r="270" spans="30:30" hidden="1" x14ac:dyDescent="0.25">
      <c r="AD270" s="36"/>
    </row>
    <row r="271" spans="30:30" hidden="1" x14ac:dyDescent="0.25">
      <c r="AD271" s="36"/>
    </row>
    <row r="272" spans="30:30" hidden="1" x14ac:dyDescent="0.25">
      <c r="AD272" s="36"/>
    </row>
    <row r="273" spans="30:30" hidden="1" x14ac:dyDescent="0.25">
      <c r="AD273" s="36"/>
    </row>
    <row r="274" spans="30:30" hidden="1" x14ac:dyDescent="0.25">
      <c r="AD274" s="36"/>
    </row>
    <row r="275" spans="30:30" hidden="1" x14ac:dyDescent="0.25">
      <c r="AD275" s="36"/>
    </row>
    <row r="276" spans="30:30" hidden="1" x14ac:dyDescent="0.25">
      <c r="AD276" s="36"/>
    </row>
    <row r="277" spans="30:30" hidden="1" x14ac:dyDescent="0.25">
      <c r="AD277" s="36"/>
    </row>
    <row r="278" spans="30:30" hidden="1" x14ac:dyDescent="0.25">
      <c r="AD278" s="36"/>
    </row>
    <row r="279" spans="30:30" hidden="1" x14ac:dyDescent="0.25">
      <c r="AD279" s="36"/>
    </row>
    <row r="280" spans="30:30" hidden="1" x14ac:dyDescent="0.25">
      <c r="AD280" s="36"/>
    </row>
    <row r="281" spans="30:30" hidden="1" x14ac:dyDescent="0.25">
      <c r="AD281" s="36"/>
    </row>
    <row r="282" spans="30:30" hidden="1" x14ac:dyDescent="0.25">
      <c r="AD282" s="36"/>
    </row>
    <row r="283" spans="30:30" hidden="1" x14ac:dyDescent="0.25">
      <c r="AD283" s="36"/>
    </row>
    <row r="284" spans="30:30" hidden="1" x14ac:dyDescent="0.25">
      <c r="AD284" s="36"/>
    </row>
    <row r="285" spans="30:30" hidden="1" x14ac:dyDescent="0.25">
      <c r="AD285" s="36"/>
    </row>
    <row r="286" spans="30:30" hidden="1" x14ac:dyDescent="0.25">
      <c r="AD286" s="36"/>
    </row>
    <row r="287" spans="30:30" hidden="1" x14ac:dyDescent="0.25">
      <c r="AD287" s="36"/>
    </row>
    <row r="288" spans="30:30" hidden="1" x14ac:dyDescent="0.25">
      <c r="AD288" s="36"/>
    </row>
    <row r="289" spans="30:30" hidden="1" x14ac:dyDescent="0.25">
      <c r="AD289" s="36"/>
    </row>
    <row r="290" spans="30:30" hidden="1" x14ac:dyDescent="0.25">
      <c r="AD290" s="36"/>
    </row>
    <row r="291" spans="30:30" hidden="1" x14ac:dyDescent="0.25">
      <c r="AD291" s="36"/>
    </row>
    <row r="292" spans="30:30" hidden="1" x14ac:dyDescent="0.25">
      <c r="AD292" s="36"/>
    </row>
    <row r="293" spans="30:30" hidden="1" x14ac:dyDescent="0.25">
      <c r="AD293" s="36"/>
    </row>
    <row r="294" spans="30:30" hidden="1" x14ac:dyDescent="0.25">
      <c r="AD294" s="36"/>
    </row>
    <row r="295" spans="30:30" hidden="1" x14ac:dyDescent="0.25">
      <c r="AD295" s="36"/>
    </row>
    <row r="296" spans="30:30" hidden="1" x14ac:dyDescent="0.25">
      <c r="AD296" s="36"/>
    </row>
    <row r="297" spans="30:30" hidden="1" x14ac:dyDescent="0.25">
      <c r="AD297" s="36"/>
    </row>
    <row r="298" spans="30:30" hidden="1" x14ac:dyDescent="0.25">
      <c r="AD298" s="36"/>
    </row>
    <row r="299" spans="30:30" hidden="1" x14ac:dyDescent="0.25">
      <c r="AD299" s="36"/>
    </row>
    <row r="300" spans="30:30" hidden="1" x14ac:dyDescent="0.25">
      <c r="AD300" s="36"/>
    </row>
    <row r="301" spans="30:30" hidden="1" x14ac:dyDescent="0.25">
      <c r="AD301" s="36"/>
    </row>
    <row r="302" spans="30:30" hidden="1" x14ac:dyDescent="0.25">
      <c r="AD302" s="36"/>
    </row>
    <row r="303" spans="30:30" hidden="1" x14ac:dyDescent="0.25">
      <c r="AD303" s="36"/>
    </row>
    <row r="304" spans="30:30" hidden="1" x14ac:dyDescent="0.25">
      <c r="AD304" s="36"/>
    </row>
    <row r="305" spans="30:30" hidden="1" x14ac:dyDescent="0.25">
      <c r="AD305" s="36"/>
    </row>
    <row r="306" spans="30:30" hidden="1" x14ac:dyDescent="0.25">
      <c r="AD306" s="36"/>
    </row>
    <row r="307" spans="30:30" hidden="1" x14ac:dyDescent="0.25">
      <c r="AD307" s="36"/>
    </row>
    <row r="308" spans="30:30" hidden="1" x14ac:dyDescent="0.25">
      <c r="AD308" s="36"/>
    </row>
    <row r="309" spans="30:30" hidden="1" x14ac:dyDescent="0.25">
      <c r="AD309" s="36"/>
    </row>
    <row r="310" spans="30:30" hidden="1" x14ac:dyDescent="0.25">
      <c r="AD310" s="36"/>
    </row>
    <row r="311" spans="30:30" hidden="1" x14ac:dyDescent="0.25">
      <c r="AD311" s="36"/>
    </row>
    <row r="312" spans="30:30" hidden="1" x14ac:dyDescent="0.25">
      <c r="AD312" s="36"/>
    </row>
    <row r="313" spans="30:30" hidden="1" x14ac:dyDescent="0.25">
      <c r="AD313" s="36"/>
    </row>
    <row r="314" spans="30:30" hidden="1" x14ac:dyDescent="0.25">
      <c r="AD314" s="36"/>
    </row>
    <row r="315" spans="30:30" hidden="1" x14ac:dyDescent="0.25">
      <c r="AD315" s="36"/>
    </row>
    <row r="316" spans="30:30" hidden="1" x14ac:dyDescent="0.25">
      <c r="AD316" s="36"/>
    </row>
    <row r="317" spans="30:30" hidden="1" x14ac:dyDescent="0.25">
      <c r="AD317" s="36"/>
    </row>
    <row r="318" spans="30:30" hidden="1" x14ac:dyDescent="0.25">
      <c r="AD318" s="36"/>
    </row>
    <row r="319" spans="30:30" hidden="1" x14ac:dyDescent="0.25">
      <c r="AD319" s="36"/>
    </row>
    <row r="320" spans="30:30" hidden="1" x14ac:dyDescent="0.25">
      <c r="AD320" s="36"/>
    </row>
    <row r="321" spans="30:30" hidden="1" x14ac:dyDescent="0.25">
      <c r="AD321" s="36"/>
    </row>
    <row r="322" spans="30:30" hidden="1" x14ac:dyDescent="0.25">
      <c r="AD322" s="36"/>
    </row>
    <row r="323" spans="30:30" hidden="1" x14ac:dyDescent="0.25">
      <c r="AD323" s="36"/>
    </row>
    <row r="324" spans="30:30" hidden="1" x14ac:dyDescent="0.25">
      <c r="AD324" s="36"/>
    </row>
    <row r="325" spans="30:30" hidden="1" x14ac:dyDescent="0.25">
      <c r="AD325" s="36"/>
    </row>
    <row r="326" spans="30:30" hidden="1" x14ac:dyDescent="0.25">
      <c r="AD326" s="36"/>
    </row>
    <row r="327" spans="30:30" hidden="1" x14ac:dyDescent="0.25">
      <c r="AD327" s="36"/>
    </row>
    <row r="328" spans="30:30" hidden="1" x14ac:dyDescent="0.25">
      <c r="AD328" s="36"/>
    </row>
    <row r="329" spans="30:30" hidden="1" x14ac:dyDescent="0.25">
      <c r="AD329" s="36"/>
    </row>
    <row r="330" spans="30:30" hidden="1" x14ac:dyDescent="0.25">
      <c r="AD330" s="36"/>
    </row>
    <row r="331" spans="30:30" hidden="1" x14ac:dyDescent="0.25">
      <c r="AD331" s="36"/>
    </row>
    <row r="332" spans="30:30" hidden="1" x14ac:dyDescent="0.25">
      <c r="AD332" s="36"/>
    </row>
    <row r="333" spans="30:30" hidden="1" x14ac:dyDescent="0.25">
      <c r="AD333" s="36"/>
    </row>
    <row r="334" spans="30:30" hidden="1" x14ac:dyDescent="0.25">
      <c r="AD334" s="36"/>
    </row>
    <row r="335" spans="30:30" hidden="1" x14ac:dyDescent="0.25">
      <c r="AD335" s="36"/>
    </row>
    <row r="336" spans="30:30" hidden="1" x14ac:dyDescent="0.25">
      <c r="AD336" s="36"/>
    </row>
    <row r="337" spans="30:30" hidden="1" x14ac:dyDescent="0.25">
      <c r="AD337" s="36"/>
    </row>
    <row r="338" spans="30:30" hidden="1" x14ac:dyDescent="0.25">
      <c r="AD338" s="36"/>
    </row>
    <row r="339" spans="30:30" hidden="1" x14ac:dyDescent="0.25">
      <c r="AD339" s="36"/>
    </row>
    <row r="340" spans="30:30" hidden="1" x14ac:dyDescent="0.25">
      <c r="AD340" s="36"/>
    </row>
    <row r="341" spans="30:30" hidden="1" x14ac:dyDescent="0.25">
      <c r="AD341" s="36"/>
    </row>
    <row r="342" spans="30:30" hidden="1" x14ac:dyDescent="0.25">
      <c r="AD342" s="36"/>
    </row>
    <row r="343" spans="30:30" hidden="1" x14ac:dyDescent="0.25">
      <c r="AD343" s="36"/>
    </row>
    <row r="344" spans="30:30" hidden="1" x14ac:dyDescent="0.25">
      <c r="AD344" s="36"/>
    </row>
    <row r="345" spans="30:30" hidden="1" x14ac:dyDescent="0.25">
      <c r="AD345" s="36"/>
    </row>
    <row r="346" spans="30:30" hidden="1" x14ac:dyDescent="0.25">
      <c r="AD346" s="36"/>
    </row>
    <row r="347" spans="30:30" hidden="1" x14ac:dyDescent="0.25">
      <c r="AD347" s="36"/>
    </row>
    <row r="348" spans="30:30" hidden="1" x14ac:dyDescent="0.25">
      <c r="AD348" s="36"/>
    </row>
    <row r="349" spans="30:30" hidden="1" x14ac:dyDescent="0.25">
      <c r="AD349" s="36"/>
    </row>
    <row r="350" spans="30:30" hidden="1" x14ac:dyDescent="0.25">
      <c r="AD350" s="36"/>
    </row>
    <row r="351" spans="30:30" hidden="1" x14ac:dyDescent="0.25">
      <c r="AD351" s="36"/>
    </row>
    <row r="352" spans="30:30" hidden="1" x14ac:dyDescent="0.25">
      <c r="AD352" s="36"/>
    </row>
    <row r="353" spans="30:30" hidden="1" x14ac:dyDescent="0.25">
      <c r="AD353" s="36"/>
    </row>
    <row r="354" spans="30:30" hidden="1" x14ac:dyDescent="0.25">
      <c r="AD354" s="36"/>
    </row>
    <row r="355" spans="30:30" hidden="1" x14ac:dyDescent="0.25">
      <c r="AD355" s="36"/>
    </row>
    <row r="356" spans="30:30" hidden="1" x14ac:dyDescent="0.25">
      <c r="AD356" s="36"/>
    </row>
    <row r="357" spans="30:30" hidden="1" x14ac:dyDescent="0.25">
      <c r="AD357" s="36"/>
    </row>
    <row r="358" spans="30:30" hidden="1" x14ac:dyDescent="0.25">
      <c r="AD358" s="36"/>
    </row>
    <row r="359" spans="30:30" hidden="1" x14ac:dyDescent="0.25">
      <c r="AD359" s="36"/>
    </row>
    <row r="360" spans="30:30" hidden="1" x14ac:dyDescent="0.25">
      <c r="AD360" s="36"/>
    </row>
    <row r="361" spans="30:30" hidden="1" x14ac:dyDescent="0.25">
      <c r="AD361" s="36"/>
    </row>
    <row r="362" spans="30:30" hidden="1" x14ac:dyDescent="0.25">
      <c r="AD362" s="36"/>
    </row>
    <row r="363" spans="30:30" hidden="1" x14ac:dyDescent="0.25">
      <c r="AD363" s="36"/>
    </row>
    <row r="364" spans="30:30" hidden="1" x14ac:dyDescent="0.25">
      <c r="AD364" s="36"/>
    </row>
    <row r="365" spans="30:30" hidden="1" x14ac:dyDescent="0.25">
      <c r="AD365" s="36"/>
    </row>
    <row r="366" spans="30:30" hidden="1" x14ac:dyDescent="0.25">
      <c r="AD366" s="36"/>
    </row>
    <row r="367" spans="30:30" hidden="1" x14ac:dyDescent="0.25">
      <c r="AD367" s="36"/>
    </row>
    <row r="368" spans="30:30" hidden="1" x14ac:dyDescent="0.25">
      <c r="AD368" s="36"/>
    </row>
    <row r="369" spans="30:30" hidden="1" x14ac:dyDescent="0.25">
      <c r="AD369" s="36"/>
    </row>
    <row r="370" spans="30:30" hidden="1" x14ac:dyDescent="0.25">
      <c r="AD370" s="36"/>
    </row>
    <row r="371" spans="30:30" hidden="1" x14ac:dyDescent="0.25">
      <c r="AD371" s="36"/>
    </row>
    <row r="372" spans="30:30" hidden="1" x14ac:dyDescent="0.25">
      <c r="AD372" s="36"/>
    </row>
    <row r="373" spans="30:30" hidden="1" x14ac:dyDescent="0.25">
      <c r="AD373" s="36"/>
    </row>
    <row r="374" spans="30:30" hidden="1" x14ac:dyDescent="0.25">
      <c r="AD374" s="36"/>
    </row>
    <row r="375" spans="30:30" hidden="1" x14ac:dyDescent="0.25">
      <c r="AD375" s="36"/>
    </row>
    <row r="376" spans="30:30" hidden="1" x14ac:dyDescent="0.25">
      <c r="AD376" s="36"/>
    </row>
    <row r="377" spans="30:30" hidden="1" x14ac:dyDescent="0.25">
      <c r="AD377" s="36"/>
    </row>
    <row r="378" spans="30:30" hidden="1" x14ac:dyDescent="0.25">
      <c r="AD378" s="36"/>
    </row>
    <row r="379" spans="30:30" hidden="1" x14ac:dyDescent="0.25">
      <c r="AD379" s="36"/>
    </row>
    <row r="380" spans="30:30" hidden="1" x14ac:dyDescent="0.25">
      <c r="AD380" s="36"/>
    </row>
    <row r="381" spans="30:30" hidden="1" x14ac:dyDescent="0.25">
      <c r="AD381" s="36"/>
    </row>
    <row r="382" spans="30:30" hidden="1" x14ac:dyDescent="0.25">
      <c r="AD382" s="36"/>
    </row>
    <row r="383" spans="30:30" hidden="1" x14ac:dyDescent="0.25">
      <c r="AD383" s="36"/>
    </row>
    <row r="384" spans="30:30" hidden="1" x14ac:dyDescent="0.25">
      <c r="AD384" s="36"/>
    </row>
    <row r="385" spans="30:30" hidden="1" x14ac:dyDescent="0.25">
      <c r="AD385" s="36"/>
    </row>
    <row r="386" spans="30:30" hidden="1" x14ac:dyDescent="0.25">
      <c r="AD386" s="36"/>
    </row>
    <row r="387" spans="30:30" hidden="1" x14ac:dyDescent="0.25">
      <c r="AD387" s="36"/>
    </row>
    <row r="388" spans="30:30" hidden="1" x14ac:dyDescent="0.25">
      <c r="AD388" s="36"/>
    </row>
    <row r="389" spans="30:30" hidden="1" x14ac:dyDescent="0.25">
      <c r="AD389" s="36"/>
    </row>
    <row r="390" spans="30:30" hidden="1" x14ac:dyDescent="0.25">
      <c r="AD390" s="36"/>
    </row>
    <row r="391" spans="30:30" hidden="1" x14ac:dyDescent="0.25">
      <c r="AD391" s="36"/>
    </row>
    <row r="392" spans="30:30" hidden="1" x14ac:dyDescent="0.25">
      <c r="AD392" s="36"/>
    </row>
    <row r="393" spans="30:30" hidden="1" x14ac:dyDescent="0.25">
      <c r="AD393" s="36"/>
    </row>
    <row r="394" spans="30:30" hidden="1" x14ac:dyDescent="0.25">
      <c r="AD394" s="36"/>
    </row>
    <row r="395" spans="30:30" hidden="1" x14ac:dyDescent="0.25">
      <c r="AD395" s="36"/>
    </row>
    <row r="396" spans="30:30" hidden="1" x14ac:dyDescent="0.25">
      <c r="AD396" s="36"/>
    </row>
    <row r="397" spans="30:30" hidden="1" x14ac:dyDescent="0.25">
      <c r="AD397" s="36"/>
    </row>
    <row r="398" spans="30:30" hidden="1" x14ac:dyDescent="0.25">
      <c r="AD398" s="36"/>
    </row>
    <row r="399" spans="30:30" hidden="1" x14ac:dyDescent="0.25">
      <c r="AD399" s="36"/>
    </row>
    <row r="400" spans="30:30" hidden="1" x14ac:dyDescent="0.25">
      <c r="AD400" s="36"/>
    </row>
    <row r="401" spans="30:30" hidden="1" x14ac:dyDescent="0.25">
      <c r="AD401" s="36"/>
    </row>
    <row r="402" spans="30:30" hidden="1" x14ac:dyDescent="0.25">
      <c r="AD402" s="36"/>
    </row>
    <row r="403" spans="30:30" hidden="1" x14ac:dyDescent="0.25">
      <c r="AD403" s="36"/>
    </row>
    <row r="404" spans="30:30" hidden="1" x14ac:dyDescent="0.25">
      <c r="AD404" s="36"/>
    </row>
    <row r="405" spans="30:30" hidden="1" x14ac:dyDescent="0.25">
      <c r="AD405" s="36"/>
    </row>
    <row r="406" spans="30:30" hidden="1" x14ac:dyDescent="0.25">
      <c r="AD406" s="36"/>
    </row>
    <row r="407" spans="30:30" hidden="1" x14ac:dyDescent="0.25">
      <c r="AD407" s="36"/>
    </row>
    <row r="408" spans="30:30" hidden="1" x14ac:dyDescent="0.25">
      <c r="AD408" s="36"/>
    </row>
    <row r="409" spans="30:30" hidden="1" x14ac:dyDescent="0.25">
      <c r="AD409" s="36"/>
    </row>
    <row r="410" spans="30:30" hidden="1" x14ac:dyDescent="0.25">
      <c r="AD410" s="36"/>
    </row>
    <row r="411" spans="30:30" hidden="1" x14ac:dyDescent="0.25">
      <c r="AD411" s="36"/>
    </row>
    <row r="412" spans="30:30" hidden="1" x14ac:dyDescent="0.25">
      <c r="AD412" s="36"/>
    </row>
    <row r="413" spans="30:30" hidden="1" x14ac:dyDescent="0.25">
      <c r="AD413" s="36"/>
    </row>
    <row r="414" spans="30:30" hidden="1" x14ac:dyDescent="0.25">
      <c r="AD414" s="36"/>
    </row>
    <row r="415" spans="30:30" hidden="1" x14ac:dyDescent="0.25">
      <c r="AD415" s="36"/>
    </row>
    <row r="416" spans="30:30" hidden="1" x14ac:dyDescent="0.25">
      <c r="AD416" s="36"/>
    </row>
    <row r="417" spans="30:30" hidden="1" x14ac:dyDescent="0.25">
      <c r="AD417" s="36"/>
    </row>
    <row r="418" spans="30:30" hidden="1" x14ac:dyDescent="0.25">
      <c r="AD418" s="36"/>
    </row>
    <row r="419" spans="30:30" hidden="1" x14ac:dyDescent="0.25">
      <c r="AD419" s="36"/>
    </row>
    <row r="420" spans="30:30" hidden="1" x14ac:dyDescent="0.25">
      <c r="AD420" s="36"/>
    </row>
    <row r="421" spans="30:30" hidden="1" x14ac:dyDescent="0.25">
      <c r="AD421" s="36"/>
    </row>
    <row r="422" spans="30:30" hidden="1" x14ac:dyDescent="0.25">
      <c r="AD422" s="36"/>
    </row>
    <row r="423" spans="30:30" hidden="1" x14ac:dyDescent="0.25">
      <c r="AD423" s="36"/>
    </row>
    <row r="424" spans="30:30" hidden="1" x14ac:dyDescent="0.25">
      <c r="AD424" s="36"/>
    </row>
    <row r="425" spans="30:30" hidden="1" x14ac:dyDescent="0.25">
      <c r="AD425" s="36"/>
    </row>
    <row r="426" spans="30:30" hidden="1" x14ac:dyDescent="0.25">
      <c r="AD426" s="36"/>
    </row>
    <row r="427" spans="30:30" hidden="1" x14ac:dyDescent="0.25">
      <c r="AD427" s="36"/>
    </row>
    <row r="428" spans="30:30" hidden="1" x14ac:dyDescent="0.25">
      <c r="AD428" s="36"/>
    </row>
    <row r="429" spans="30:30" hidden="1" x14ac:dyDescent="0.25">
      <c r="AD429" s="36"/>
    </row>
    <row r="430" spans="30:30" hidden="1" x14ac:dyDescent="0.25">
      <c r="AD430" s="36"/>
    </row>
    <row r="431" spans="30:30" hidden="1" x14ac:dyDescent="0.25">
      <c r="AD431" s="36"/>
    </row>
    <row r="432" spans="30:30" hidden="1" x14ac:dyDescent="0.25">
      <c r="AD432" s="36"/>
    </row>
    <row r="433" spans="30:30" hidden="1" x14ac:dyDescent="0.25">
      <c r="AD433" s="36"/>
    </row>
    <row r="434" spans="30:30" hidden="1" x14ac:dyDescent="0.25">
      <c r="AD434" s="36"/>
    </row>
    <row r="435" spans="30:30" hidden="1" x14ac:dyDescent="0.25">
      <c r="AD435" s="36"/>
    </row>
    <row r="436" spans="30:30" hidden="1" x14ac:dyDescent="0.25">
      <c r="AD436" s="36"/>
    </row>
    <row r="437" spans="30:30" hidden="1" x14ac:dyDescent="0.25">
      <c r="AD437" s="36"/>
    </row>
    <row r="438" spans="30:30" hidden="1" x14ac:dyDescent="0.25">
      <c r="AD438" s="36"/>
    </row>
    <row r="439" spans="30:30" hidden="1" x14ac:dyDescent="0.25">
      <c r="AD439" s="36"/>
    </row>
    <row r="440" spans="30:30" hidden="1" x14ac:dyDescent="0.25">
      <c r="AD440" s="36"/>
    </row>
    <row r="441" spans="30:30" hidden="1" x14ac:dyDescent="0.25">
      <c r="AD441" s="36"/>
    </row>
    <row r="442" spans="30:30" hidden="1" x14ac:dyDescent="0.25">
      <c r="AD442" s="36"/>
    </row>
    <row r="443" spans="30:30" hidden="1" x14ac:dyDescent="0.25">
      <c r="AD443" s="36"/>
    </row>
    <row r="444" spans="30:30" hidden="1" x14ac:dyDescent="0.25">
      <c r="AD444" s="36"/>
    </row>
    <row r="445" spans="30:30" hidden="1" x14ac:dyDescent="0.25">
      <c r="AD445" s="36"/>
    </row>
    <row r="446" spans="30:30" hidden="1" x14ac:dyDescent="0.25">
      <c r="AD446" s="36"/>
    </row>
    <row r="447" spans="30:30" hidden="1" x14ac:dyDescent="0.25">
      <c r="AD447" s="36"/>
    </row>
    <row r="448" spans="30:30" hidden="1" x14ac:dyDescent="0.25">
      <c r="AD448" s="36"/>
    </row>
    <row r="449" spans="30:30" hidden="1" x14ac:dyDescent="0.25">
      <c r="AD449" s="36"/>
    </row>
    <row r="450" spans="30:30" hidden="1" x14ac:dyDescent="0.25">
      <c r="AD450" s="36"/>
    </row>
    <row r="451" spans="30:30" hidden="1" x14ac:dyDescent="0.25">
      <c r="AD451" s="36"/>
    </row>
    <row r="452" spans="30:30" hidden="1" x14ac:dyDescent="0.25">
      <c r="AD452" s="36"/>
    </row>
    <row r="453" spans="30:30" hidden="1" x14ac:dyDescent="0.25">
      <c r="AD453" s="36"/>
    </row>
    <row r="454" spans="30:30" hidden="1" x14ac:dyDescent="0.25">
      <c r="AD454" s="36"/>
    </row>
    <row r="455" spans="30:30" hidden="1" x14ac:dyDescent="0.25">
      <c r="AD455" s="36"/>
    </row>
    <row r="456" spans="30:30" hidden="1" x14ac:dyDescent="0.25">
      <c r="AD456" s="36"/>
    </row>
    <row r="457" spans="30:30" hidden="1" x14ac:dyDescent="0.25">
      <c r="AD457" s="36"/>
    </row>
    <row r="458" spans="30:30" hidden="1" x14ac:dyDescent="0.25">
      <c r="AD458" s="36"/>
    </row>
    <row r="459" spans="30:30" hidden="1" x14ac:dyDescent="0.25">
      <c r="AD459" s="36"/>
    </row>
    <row r="460" spans="30:30" hidden="1" x14ac:dyDescent="0.25">
      <c r="AD460" s="36"/>
    </row>
    <row r="461" spans="30:30" hidden="1" x14ac:dyDescent="0.25">
      <c r="AD461" s="36"/>
    </row>
    <row r="462" spans="30:30" hidden="1" x14ac:dyDescent="0.25">
      <c r="AD462" s="36"/>
    </row>
    <row r="463" spans="30:30" hidden="1" x14ac:dyDescent="0.25">
      <c r="AD463" s="36"/>
    </row>
    <row r="464" spans="30:30" hidden="1" x14ac:dyDescent="0.25">
      <c r="AD464" s="36"/>
    </row>
    <row r="465" spans="30:30" hidden="1" x14ac:dyDescent="0.25">
      <c r="AD465" s="36"/>
    </row>
    <row r="466" spans="30:30" hidden="1" x14ac:dyDescent="0.25">
      <c r="AD466" s="36"/>
    </row>
    <row r="467" spans="30:30" hidden="1" x14ac:dyDescent="0.25">
      <c r="AD467" s="36"/>
    </row>
    <row r="468" spans="30:30" hidden="1" x14ac:dyDescent="0.25">
      <c r="AD468" s="36"/>
    </row>
    <row r="469" spans="30:30" hidden="1" x14ac:dyDescent="0.25">
      <c r="AD469" s="36"/>
    </row>
    <row r="470" spans="30:30" hidden="1" x14ac:dyDescent="0.25">
      <c r="AD470" s="36"/>
    </row>
    <row r="471" spans="30:30" hidden="1" x14ac:dyDescent="0.25">
      <c r="AD471" s="36"/>
    </row>
    <row r="472" spans="30:30" hidden="1" x14ac:dyDescent="0.25">
      <c r="AD472" s="36"/>
    </row>
    <row r="473" spans="30:30" hidden="1" x14ac:dyDescent="0.25">
      <c r="AD473" s="36"/>
    </row>
    <row r="474" spans="30:30" hidden="1" x14ac:dyDescent="0.25">
      <c r="AD474" s="36"/>
    </row>
    <row r="475" spans="30:30" hidden="1" x14ac:dyDescent="0.25">
      <c r="AD475" s="36"/>
    </row>
    <row r="476" spans="30:30" hidden="1" x14ac:dyDescent="0.25">
      <c r="AD476" s="36"/>
    </row>
    <row r="477" spans="30:30" hidden="1" x14ac:dyDescent="0.25">
      <c r="AD477" s="36"/>
    </row>
    <row r="478" spans="30:30" hidden="1" x14ac:dyDescent="0.25">
      <c r="AD478" s="36"/>
    </row>
    <row r="479" spans="30:30" hidden="1" x14ac:dyDescent="0.25">
      <c r="AD479" s="36"/>
    </row>
    <row r="480" spans="30:30" hidden="1" x14ac:dyDescent="0.25">
      <c r="AD480" s="36"/>
    </row>
    <row r="481" spans="30:30" hidden="1" x14ac:dyDescent="0.25">
      <c r="AD481" s="36"/>
    </row>
    <row r="482" spans="30:30" hidden="1" x14ac:dyDescent="0.25">
      <c r="AD482" s="36"/>
    </row>
    <row r="483" spans="30:30" hidden="1" x14ac:dyDescent="0.25">
      <c r="AD483" s="36"/>
    </row>
    <row r="484" spans="30:30" hidden="1" x14ac:dyDescent="0.25">
      <c r="AD484" s="36"/>
    </row>
    <row r="485" spans="30:30" hidden="1" x14ac:dyDescent="0.25">
      <c r="AD485" s="36"/>
    </row>
    <row r="486" spans="30:30" hidden="1" x14ac:dyDescent="0.25">
      <c r="AD486" s="36"/>
    </row>
    <row r="487" spans="30:30" hidden="1" x14ac:dyDescent="0.25">
      <c r="AD487" s="36"/>
    </row>
    <row r="488" spans="30:30" hidden="1" x14ac:dyDescent="0.25">
      <c r="AD488" s="36"/>
    </row>
    <row r="489" spans="30:30" hidden="1" x14ac:dyDescent="0.25">
      <c r="AD489" s="36"/>
    </row>
    <row r="490" spans="30:30" hidden="1" x14ac:dyDescent="0.25">
      <c r="AD490" s="36"/>
    </row>
    <row r="491" spans="30:30" hidden="1" x14ac:dyDescent="0.25">
      <c r="AD491" s="36"/>
    </row>
    <row r="492" spans="30:30" hidden="1" x14ac:dyDescent="0.25">
      <c r="AD492" s="36"/>
    </row>
    <row r="493" spans="30:30" hidden="1" x14ac:dyDescent="0.25">
      <c r="AD493" s="36"/>
    </row>
    <row r="494" spans="30:30" hidden="1" x14ac:dyDescent="0.25">
      <c r="AD494" s="36"/>
    </row>
    <row r="495" spans="30:30" hidden="1" x14ac:dyDescent="0.25">
      <c r="AD495" s="36"/>
    </row>
    <row r="496" spans="30:30" hidden="1" x14ac:dyDescent="0.25">
      <c r="AD496" s="36"/>
    </row>
    <row r="497" spans="30:30" hidden="1" x14ac:dyDescent="0.25">
      <c r="AD497" s="36"/>
    </row>
    <row r="498" spans="30:30" hidden="1" x14ac:dyDescent="0.25">
      <c r="AD498" s="36"/>
    </row>
    <row r="499" spans="30:30" hidden="1" x14ac:dyDescent="0.25">
      <c r="AD499" s="36"/>
    </row>
    <row r="500" spans="30:30" hidden="1" x14ac:dyDescent="0.25">
      <c r="AD500" s="36"/>
    </row>
    <row r="501" spans="30:30" hidden="1" x14ac:dyDescent="0.25">
      <c r="AD501" s="36"/>
    </row>
    <row r="502" spans="30:30" hidden="1" x14ac:dyDescent="0.25">
      <c r="AD502" s="36"/>
    </row>
    <row r="503" spans="30:30" hidden="1" x14ac:dyDescent="0.25">
      <c r="AD503" s="36"/>
    </row>
    <row r="504" spans="30:30" hidden="1" x14ac:dyDescent="0.25">
      <c r="AD504" s="36"/>
    </row>
    <row r="505" spans="30:30" hidden="1" x14ac:dyDescent="0.25">
      <c r="AD505" s="36"/>
    </row>
    <row r="506" spans="30:30" hidden="1" x14ac:dyDescent="0.25">
      <c r="AD506" s="36"/>
    </row>
    <row r="507" spans="30:30" hidden="1" x14ac:dyDescent="0.25">
      <c r="AD507" s="36"/>
    </row>
    <row r="508" spans="30:30" hidden="1" x14ac:dyDescent="0.25">
      <c r="AD508" s="36"/>
    </row>
    <row r="509" spans="30:30" hidden="1" x14ac:dyDescent="0.25">
      <c r="AD509" s="36"/>
    </row>
    <row r="510" spans="30:30" hidden="1" x14ac:dyDescent="0.25">
      <c r="AD510" s="36"/>
    </row>
    <row r="511" spans="30:30" hidden="1" x14ac:dyDescent="0.25">
      <c r="AD511" s="36"/>
    </row>
    <row r="512" spans="30:30" hidden="1" x14ac:dyDescent="0.25">
      <c r="AD512" s="36"/>
    </row>
    <row r="513" spans="30:30" hidden="1" x14ac:dyDescent="0.25">
      <c r="AD513" s="36"/>
    </row>
    <row r="514" spans="30:30" hidden="1" x14ac:dyDescent="0.25">
      <c r="AD514" s="36"/>
    </row>
    <row r="515" spans="30:30" hidden="1" x14ac:dyDescent="0.25">
      <c r="AD515" s="36"/>
    </row>
    <row r="516" spans="30:30" hidden="1" x14ac:dyDescent="0.25">
      <c r="AD516" s="36"/>
    </row>
    <row r="517" spans="30:30" hidden="1" x14ac:dyDescent="0.25">
      <c r="AD517" s="36"/>
    </row>
    <row r="518" spans="30:30" hidden="1" x14ac:dyDescent="0.25">
      <c r="AD518" s="36"/>
    </row>
    <row r="519" spans="30:30" hidden="1" x14ac:dyDescent="0.25">
      <c r="AD519" s="36"/>
    </row>
    <row r="520" spans="30:30" hidden="1" x14ac:dyDescent="0.25">
      <c r="AD520" s="36"/>
    </row>
    <row r="521" spans="30:30" hidden="1" x14ac:dyDescent="0.25">
      <c r="AD521" s="36"/>
    </row>
    <row r="522" spans="30:30" hidden="1" x14ac:dyDescent="0.25">
      <c r="AD522" s="36"/>
    </row>
    <row r="523" spans="30:30" hidden="1" x14ac:dyDescent="0.25">
      <c r="AD523" s="36"/>
    </row>
    <row r="524" spans="30:30" hidden="1" x14ac:dyDescent="0.25">
      <c r="AD524" s="36"/>
    </row>
    <row r="525" spans="30:30" hidden="1" x14ac:dyDescent="0.25">
      <c r="AD525" s="36"/>
    </row>
    <row r="526" spans="30:30" hidden="1" x14ac:dyDescent="0.25">
      <c r="AD526" s="36"/>
    </row>
    <row r="527" spans="30:30" hidden="1" x14ac:dyDescent="0.25">
      <c r="AD527" s="36"/>
    </row>
    <row r="528" spans="30:30" hidden="1" x14ac:dyDescent="0.25">
      <c r="AD528" s="36"/>
    </row>
    <row r="529" spans="30:30" hidden="1" x14ac:dyDescent="0.25">
      <c r="AD529" s="36"/>
    </row>
    <row r="530" spans="30:30" hidden="1" x14ac:dyDescent="0.25">
      <c r="AD530" s="36"/>
    </row>
    <row r="531" spans="30:30" hidden="1" x14ac:dyDescent="0.25">
      <c r="AD531" s="36"/>
    </row>
    <row r="532" spans="30:30" hidden="1" x14ac:dyDescent="0.25">
      <c r="AD532" s="36"/>
    </row>
    <row r="533" spans="30:30" hidden="1" x14ac:dyDescent="0.25">
      <c r="AD533" s="36"/>
    </row>
    <row r="534" spans="30:30" hidden="1" x14ac:dyDescent="0.25">
      <c r="AD534" s="36"/>
    </row>
    <row r="535" spans="30:30" hidden="1" x14ac:dyDescent="0.25">
      <c r="AD535" s="36"/>
    </row>
    <row r="536" spans="30:30" hidden="1" x14ac:dyDescent="0.25">
      <c r="AD536" s="36"/>
    </row>
    <row r="537" spans="30:30" hidden="1" x14ac:dyDescent="0.25">
      <c r="AD537" s="36"/>
    </row>
    <row r="538" spans="30:30" hidden="1" x14ac:dyDescent="0.25">
      <c r="AD538" s="36"/>
    </row>
    <row r="539" spans="30:30" hidden="1" x14ac:dyDescent="0.25">
      <c r="AD539" s="36"/>
    </row>
    <row r="540" spans="30:30" hidden="1" x14ac:dyDescent="0.25">
      <c r="AD540" s="36"/>
    </row>
    <row r="541" spans="30:30" hidden="1" x14ac:dyDescent="0.25">
      <c r="AD541" s="36"/>
    </row>
    <row r="542" spans="30:30" hidden="1" x14ac:dyDescent="0.25">
      <c r="AD542" s="36"/>
    </row>
    <row r="543" spans="30:30" hidden="1" x14ac:dyDescent="0.25">
      <c r="AD543" s="36"/>
    </row>
    <row r="544" spans="30:30" hidden="1" x14ac:dyDescent="0.25">
      <c r="AD544" s="36"/>
    </row>
    <row r="545" spans="30:30" hidden="1" x14ac:dyDescent="0.25">
      <c r="AD545" s="36"/>
    </row>
    <row r="546" spans="30:30" hidden="1" x14ac:dyDescent="0.25">
      <c r="AD546" s="36"/>
    </row>
    <row r="547" spans="30:30" hidden="1" x14ac:dyDescent="0.25">
      <c r="AD547" s="36"/>
    </row>
    <row r="548" spans="30:30" hidden="1" x14ac:dyDescent="0.25">
      <c r="AD548" s="36"/>
    </row>
    <row r="549" spans="30:30" hidden="1" x14ac:dyDescent="0.25">
      <c r="AD549" s="36"/>
    </row>
    <row r="550" spans="30:30" hidden="1" x14ac:dyDescent="0.25">
      <c r="AD550" s="36"/>
    </row>
    <row r="551" spans="30:30" hidden="1" x14ac:dyDescent="0.25">
      <c r="AD551" s="36"/>
    </row>
    <row r="552" spans="30:30" hidden="1" x14ac:dyDescent="0.25">
      <c r="AD552" s="36"/>
    </row>
    <row r="553" spans="30:30" hidden="1" x14ac:dyDescent="0.25">
      <c r="AD553" s="36"/>
    </row>
    <row r="554" spans="30:30" hidden="1" x14ac:dyDescent="0.25">
      <c r="AD554" s="36"/>
    </row>
    <row r="555" spans="30:30" hidden="1" x14ac:dyDescent="0.25">
      <c r="AD555" s="36"/>
    </row>
    <row r="556" spans="30:30" hidden="1" x14ac:dyDescent="0.25">
      <c r="AD556" s="36"/>
    </row>
    <row r="557" spans="30:30" hidden="1" x14ac:dyDescent="0.25">
      <c r="AD557" s="36"/>
    </row>
    <row r="558" spans="30:30" hidden="1" x14ac:dyDescent="0.25">
      <c r="AD558" s="36"/>
    </row>
    <row r="559" spans="30:30" hidden="1" x14ac:dyDescent="0.25">
      <c r="AD559" s="36"/>
    </row>
    <row r="560" spans="30:30" hidden="1" x14ac:dyDescent="0.25">
      <c r="AD560" s="36"/>
    </row>
    <row r="561" spans="30:30" hidden="1" x14ac:dyDescent="0.25">
      <c r="AD561" s="36"/>
    </row>
    <row r="562" spans="30:30" hidden="1" x14ac:dyDescent="0.25">
      <c r="AD562" s="36"/>
    </row>
    <row r="563" spans="30:30" hidden="1" x14ac:dyDescent="0.25">
      <c r="AD563" s="36"/>
    </row>
    <row r="564" spans="30:30" hidden="1" x14ac:dyDescent="0.25">
      <c r="AD564" s="36"/>
    </row>
    <row r="565" spans="30:30" hidden="1" x14ac:dyDescent="0.25">
      <c r="AD565" s="36"/>
    </row>
    <row r="566" spans="30:30" hidden="1" x14ac:dyDescent="0.25">
      <c r="AD566" s="36"/>
    </row>
    <row r="567" spans="30:30" hidden="1" x14ac:dyDescent="0.25">
      <c r="AD567" s="36"/>
    </row>
    <row r="568" spans="30:30" hidden="1" x14ac:dyDescent="0.25">
      <c r="AD568" s="36"/>
    </row>
    <row r="569" spans="30:30" hidden="1" x14ac:dyDescent="0.25">
      <c r="AD569" s="36"/>
    </row>
    <row r="570" spans="30:30" hidden="1" x14ac:dyDescent="0.25">
      <c r="AD570" s="36"/>
    </row>
    <row r="571" spans="30:30" hidden="1" x14ac:dyDescent="0.25">
      <c r="AD571" s="36"/>
    </row>
    <row r="572" spans="30:30" hidden="1" x14ac:dyDescent="0.25">
      <c r="AD572" s="36"/>
    </row>
    <row r="573" spans="30:30" hidden="1" x14ac:dyDescent="0.25">
      <c r="AD573" s="36"/>
    </row>
    <row r="574" spans="30:30" hidden="1" x14ac:dyDescent="0.25">
      <c r="AD574" s="36"/>
    </row>
    <row r="575" spans="30:30" hidden="1" x14ac:dyDescent="0.25">
      <c r="AD575" s="36"/>
    </row>
    <row r="576" spans="30:30" hidden="1" x14ac:dyDescent="0.25">
      <c r="AD576" s="36"/>
    </row>
    <row r="577" spans="30:30" hidden="1" x14ac:dyDescent="0.25">
      <c r="AD577" s="36"/>
    </row>
    <row r="578" spans="30:30" hidden="1" x14ac:dyDescent="0.25">
      <c r="AD578" s="36"/>
    </row>
    <row r="579" spans="30:30" hidden="1" x14ac:dyDescent="0.25">
      <c r="AD579" s="36"/>
    </row>
    <row r="580" spans="30:30" hidden="1" x14ac:dyDescent="0.25">
      <c r="AD580" s="36"/>
    </row>
    <row r="581" spans="30:30" hidden="1" x14ac:dyDescent="0.25">
      <c r="AD581" s="36"/>
    </row>
    <row r="582" spans="30:30" hidden="1" x14ac:dyDescent="0.25">
      <c r="AD582" s="36"/>
    </row>
    <row r="583" spans="30:30" hidden="1" x14ac:dyDescent="0.25">
      <c r="AD583" s="36"/>
    </row>
    <row r="584" spans="30:30" hidden="1" x14ac:dyDescent="0.25">
      <c r="AD584" s="36"/>
    </row>
    <row r="585" spans="30:30" hidden="1" x14ac:dyDescent="0.25">
      <c r="AD585" s="36"/>
    </row>
    <row r="586" spans="30:30" hidden="1" x14ac:dyDescent="0.25">
      <c r="AD586" s="36"/>
    </row>
    <row r="587" spans="30:30" hidden="1" x14ac:dyDescent="0.25">
      <c r="AD587" s="36"/>
    </row>
    <row r="588" spans="30:30" hidden="1" x14ac:dyDescent="0.25">
      <c r="AD588" s="36"/>
    </row>
    <row r="589" spans="30:30" hidden="1" x14ac:dyDescent="0.25">
      <c r="AD589" s="36"/>
    </row>
    <row r="590" spans="30:30" hidden="1" x14ac:dyDescent="0.25">
      <c r="AD590" s="36"/>
    </row>
    <row r="591" spans="30:30" hidden="1" x14ac:dyDescent="0.25">
      <c r="AD591" s="36"/>
    </row>
    <row r="592" spans="30:30" hidden="1" x14ac:dyDescent="0.25">
      <c r="AD592" s="36"/>
    </row>
    <row r="593" spans="30:30" hidden="1" x14ac:dyDescent="0.25">
      <c r="AD593" s="36"/>
    </row>
    <row r="594" spans="30:30" hidden="1" x14ac:dyDescent="0.25">
      <c r="AD594" s="36"/>
    </row>
    <row r="595" spans="30:30" hidden="1" x14ac:dyDescent="0.25">
      <c r="AD595" s="36"/>
    </row>
    <row r="596" spans="30:30" hidden="1" x14ac:dyDescent="0.25">
      <c r="AD596" s="36"/>
    </row>
    <row r="597" spans="30:30" hidden="1" x14ac:dyDescent="0.25">
      <c r="AD597" s="36"/>
    </row>
    <row r="598" spans="30:30" hidden="1" x14ac:dyDescent="0.25">
      <c r="AD598" s="36"/>
    </row>
    <row r="599" spans="30:30" hidden="1" x14ac:dyDescent="0.25">
      <c r="AD599" s="36"/>
    </row>
    <row r="600" spans="30:30" hidden="1" x14ac:dyDescent="0.25">
      <c r="AD600" s="36"/>
    </row>
    <row r="601" spans="30:30" hidden="1" x14ac:dyDescent="0.25">
      <c r="AD601" s="36"/>
    </row>
    <row r="602" spans="30:30" hidden="1" x14ac:dyDescent="0.25">
      <c r="AD602" s="36"/>
    </row>
    <row r="603" spans="30:30" hidden="1" x14ac:dyDescent="0.25">
      <c r="AD603" s="36"/>
    </row>
    <row r="604" spans="30:30" hidden="1" x14ac:dyDescent="0.25">
      <c r="AD604" s="36"/>
    </row>
    <row r="605" spans="30:30" hidden="1" x14ac:dyDescent="0.25">
      <c r="AD605" s="36"/>
    </row>
    <row r="606" spans="30:30" hidden="1" x14ac:dyDescent="0.25">
      <c r="AD606" s="36"/>
    </row>
    <row r="607" spans="30:30" hidden="1" x14ac:dyDescent="0.25">
      <c r="AD607" s="36"/>
    </row>
    <row r="608" spans="30:30" hidden="1" x14ac:dyDescent="0.25">
      <c r="AD608" s="36"/>
    </row>
    <row r="609" spans="30:30" hidden="1" x14ac:dyDescent="0.25">
      <c r="AD609" s="36"/>
    </row>
    <row r="610" spans="30:30" hidden="1" x14ac:dyDescent="0.25">
      <c r="AD610" s="36"/>
    </row>
    <row r="611" spans="30:30" hidden="1" x14ac:dyDescent="0.25">
      <c r="AD611" s="36"/>
    </row>
    <row r="612" spans="30:30" hidden="1" x14ac:dyDescent="0.25">
      <c r="AD612" s="36"/>
    </row>
    <row r="613" spans="30:30" hidden="1" x14ac:dyDescent="0.25">
      <c r="AD613" s="36"/>
    </row>
    <row r="614" spans="30:30" hidden="1" x14ac:dyDescent="0.25">
      <c r="AD614" s="36"/>
    </row>
    <row r="615" spans="30:30" hidden="1" x14ac:dyDescent="0.25">
      <c r="AD615" s="36"/>
    </row>
    <row r="616" spans="30:30" hidden="1" x14ac:dyDescent="0.25">
      <c r="AD616" s="36"/>
    </row>
    <row r="617" spans="30:30" hidden="1" x14ac:dyDescent="0.25">
      <c r="AD617" s="36"/>
    </row>
    <row r="618" spans="30:30" hidden="1" x14ac:dyDescent="0.25">
      <c r="AD618" s="36"/>
    </row>
    <row r="619" spans="30:30" hidden="1" x14ac:dyDescent="0.25">
      <c r="AD619" s="36"/>
    </row>
    <row r="620" spans="30:30" hidden="1" x14ac:dyDescent="0.25">
      <c r="AD620" s="36"/>
    </row>
    <row r="621" spans="30:30" hidden="1" x14ac:dyDescent="0.25">
      <c r="AD621" s="36"/>
    </row>
    <row r="622" spans="30:30" hidden="1" x14ac:dyDescent="0.25">
      <c r="AD622" s="36"/>
    </row>
    <row r="623" spans="30:30" hidden="1" x14ac:dyDescent="0.25">
      <c r="AD623" s="36"/>
    </row>
    <row r="624" spans="30:30" hidden="1" x14ac:dyDescent="0.25">
      <c r="AD624" s="36"/>
    </row>
    <row r="625" spans="30:30" hidden="1" x14ac:dyDescent="0.25">
      <c r="AD625" s="36"/>
    </row>
    <row r="626" spans="30:30" hidden="1" x14ac:dyDescent="0.25">
      <c r="AD626" s="36"/>
    </row>
    <row r="627" spans="30:30" hidden="1" x14ac:dyDescent="0.25">
      <c r="AD627" s="36"/>
    </row>
    <row r="628" spans="30:30" hidden="1" x14ac:dyDescent="0.25">
      <c r="AD628" s="36"/>
    </row>
    <row r="629" spans="30:30" hidden="1" x14ac:dyDescent="0.25">
      <c r="AD629" s="36"/>
    </row>
    <row r="630" spans="30:30" hidden="1" x14ac:dyDescent="0.25">
      <c r="AD630" s="36"/>
    </row>
    <row r="631" spans="30:30" hidden="1" x14ac:dyDescent="0.25">
      <c r="AD631" s="36"/>
    </row>
    <row r="632" spans="30:30" hidden="1" x14ac:dyDescent="0.25">
      <c r="AD632" s="36"/>
    </row>
    <row r="633" spans="30:30" hidden="1" x14ac:dyDescent="0.25">
      <c r="AD633" s="36"/>
    </row>
    <row r="634" spans="30:30" hidden="1" x14ac:dyDescent="0.25">
      <c r="AD634" s="36"/>
    </row>
    <row r="635" spans="30:30" hidden="1" x14ac:dyDescent="0.25">
      <c r="AD635" s="36"/>
    </row>
    <row r="636" spans="30:30" hidden="1" x14ac:dyDescent="0.25">
      <c r="AD636" s="36"/>
    </row>
    <row r="637" spans="30:30" hidden="1" x14ac:dyDescent="0.25">
      <c r="AD637" s="36"/>
    </row>
    <row r="638" spans="30:30" hidden="1" x14ac:dyDescent="0.25">
      <c r="AD638" s="36"/>
    </row>
    <row r="639" spans="30:30" hidden="1" x14ac:dyDescent="0.25">
      <c r="AD639" s="36"/>
    </row>
    <row r="640" spans="30:30" hidden="1" x14ac:dyDescent="0.25">
      <c r="AD640" s="36"/>
    </row>
    <row r="641" spans="30:30" hidden="1" x14ac:dyDescent="0.25">
      <c r="AD641" s="36"/>
    </row>
    <row r="642" spans="30:30" hidden="1" x14ac:dyDescent="0.25">
      <c r="AD642" s="36"/>
    </row>
    <row r="643" spans="30:30" hidden="1" x14ac:dyDescent="0.25">
      <c r="AD643" s="36"/>
    </row>
    <row r="644" spans="30:30" hidden="1" x14ac:dyDescent="0.25">
      <c r="AD644" s="36"/>
    </row>
    <row r="645" spans="30:30" hidden="1" x14ac:dyDescent="0.25">
      <c r="AD645" s="36"/>
    </row>
    <row r="646" spans="30:30" hidden="1" x14ac:dyDescent="0.25">
      <c r="AD646" s="36"/>
    </row>
    <row r="647" spans="30:30" hidden="1" x14ac:dyDescent="0.25">
      <c r="AD647" s="36"/>
    </row>
    <row r="648" spans="30:30" hidden="1" x14ac:dyDescent="0.25">
      <c r="AD648" s="36"/>
    </row>
    <row r="649" spans="30:30" hidden="1" x14ac:dyDescent="0.25">
      <c r="AD649" s="36"/>
    </row>
    <row r="650" spans="30:30" hidden="1" x14ac:dyDescent="0.25">
      <c r="AD650" s="36"/>
    </row>
    <row r="651" spans="30:30" hidden="1" x14ac:dyDescent="0.25">
      <c r="AD651" s="36"/>
    </row>
    <row r="652" spans="30:30" hidden="1" x14ac:dyDescent="0.25">
      <c r="AD652" s="36"/>
    </row>
    <row r="653" spans="30:30" hidden="1" x14ac:dyDescent="0.25">
      <c r="AD653" s="36"/>
    </row>
    <row r="654" spans="30:30" hidden="1" x14ac:dyDescent="0.25">
      <c r="AD654" s="36"/>
    </row>
    <row r="655" spans="30:30" hidden="1" x14ac:dyDescent="0.25">
      <c r="AD655" s="36"/>
    </row>
    <row r="656" spans="30:30" hidden="1" x14ac:dyDescent="0.25">
      <c r="AD656" s="36"/>
    </row>
    <row r="657" spans="30:30" hidden="1" x14ac:dyDescent="0.25">
      <c r="AD657" s="36"/>
    </row>
    <row r="658" spans="30:30" hidden="1" x14ac:dyDescent="0.25">
      <c r="AD658" s="36"/>
    </row>
    <row r="659" spans="30:30" hidden="1" x14ac:dyDescent="0.25">
      <c r="AD659" s="36"/>
    </row>
    <row r="660" spans="30:30" hidden="1" x14ac:dyDescent="0.25">
      <c r="AD660" s="36"/>
    </row>
    <row r="661" spans="30:30" hidden="1" x14ac:dyDescent="0.25">
      <c r="AD661" s="36"/>
    </row>
    <row r="662" spans="30:30" hidden="1" x14ac:dyDescent="0.25">
      <c r="AD662" s="36"/>
    </row>
    <row r="663" spans="30:30" hidden="1" x14ac:dyDescent="0.25">
      <c r="AD663" s="36"/>
    </row>
    <row r="664" spans="30:30" hidden="1" x14ac:dyDescent="0.25">
      <c r="AD664" s="36"/>
    </row>
    <row r="665" spans="30:30" hidden="1" x14ac:dyDescent="0.25">
      <c r="AD665" s="36"/>
    </row>
    <row r="666" spans="30:30" hidden="1" x14ac:dyDescent="0.25">
      <c r="AD666" s="36"/>
    </row>
    <row r="667" spans="30:30" hidden="1" x14ac:dyDescent="0.25">
      <c r="AD667" s="36"/>
    </row>
    <row r="668" spans="30:30" hidden="1" x14ac:dyDescent="0.25">
      <c r="AD668" s="36"/>
    </row>
    <row r="669" spans="30:30" hidden="1" x14ac:dyDescent="0.25">
      <c r="AD669" s="36"/>
    </row>
    <row r="670" spans="30:30" hidden="1" x14ac:dyDescent="0.25">
      <c r="AD670" s="36"/>
    </row>
    <row r="671" spans="30:30" hidden="1" x14ac:dyDescent="0.25">
      <c r="AD671" s="36"/>
    </row>
    <row r="672" spans="30:30" hidden="1" x14ac:dyDescent="0.25">
      <c r="AD672" s="36"/>
    </row>
    <row r="673" spans="30:30" hidden="1" x14ac:dyDescent="0.25">
      <c r="AD673" s="36"/>
    </row>
    <row r="674" spans="30:30" hidden="1" x14ac:dyDescent="0.25">
      <c r="AD674" s="36"/>
    </row>
    <row r="675" spans="30:30" hidden="1" x14ac:dyDescent="0.25">
      <c r="AD675" s="36"/>
    </row>
    <row r="676" spans="30:30" hidden="1" x14ac:dyDescent="0.25">
      <c r="AD676" s="36"/>
    </row>
    <row r="677" spans="30:30" hidden="1" x14ac:dyDescent="0.25">
      <c r="AD677" s="36"/>
    </row>
    <row r="678" spans="30:30" hidden="1" x14ac:dyDescent="0.25">
      <c r="AD678" s="36"/>
    </row>
    <row r="679" spans="30:30" hidden="1" x14ac:dyDescent="0.25">
      <c r="AD679" s="36"/>
    </row>
    <row r="680" spans="30:30" hidden="1" x14ac:dyDescent="0.25">
      <c r="AD680" s="36"/>
    </row>
    <row r="681" spans="30:30" hidden="1" x14ac:dyDescent="0.25">
      <c r="AD681" s="36"/>
    </row>
    <row r="682" spans="30:30" hidden="1" x14ac:dyDescent="0.25">
      <c r="AD682" s="36"/>
    </row>
    <row r="683" spans="30:30" hidden="1" x14ac:dyDescent="0.25">
      <c r="AD683" s="36"/>
    </row>
    <row r="684" spans="30:30" hidden="1" x14ac:dyDescent="0.25">
      <c r="AD684" s="36"/>
    </row>
    <row r="685" spans="30:30" hidden="1" x14ac:dyDescent="0.25">
      <c r="AD685" s="36"/>
    </row>
    <row r="686" spans="30:30" hidden="1" x14ac:dyDescent="0.25">
      <c r="AD686" s="36"/>
    </row>
    <row r="687" spans="30:30" hidden="1" x14ac:dyDescent="0.25">
      <c r="AD687" s="36"/>
    </row>
    <row r="688" spans="30:30" hidden="1" x14ac:dyDescent="0.25">
      <c r="AD688" s="36"/>
    </row>
    <row r="689" spans="30:30" hidden="1" x14ac:dyDescent="0.25">
      <c r="AD689" s="36"/>
    </row>
    <row r="690" spans="30:30" hidden="1" x14ac:dyDescent="0.25">
      <c r="AD690" s="36"/>
    </row>
    <row r="691" spans="30:30" hidden="1" x14ac:dyDescent="0.25">
      <c r="AD691" s="36"/>
    </row>
    <row r="692" spans="30:30" hidden="1" x14ac:dyDescent="0.25">
      <c r="AD692" s="36"/>
    </row>
    <row r="693" spans="30:30" hidden="1" x14ac:dyDescent="0.25">
      <c r="AD693" s="36"/>
    </row>
    <row r="694" spans="30:30" hidden="1" x14ac:dyDescent="0.25">
      <c r="AD694" s="36"/>
    </row>
    <row r="695" spans="30:30" hidden="1" x14ac:dyDescent="0.25">
      <c r="AD695" s="36"/>
    </row>
    <row r="696" spans="30:30" hidden="1" x14ac:dyDescent="0.25">
      <c r="AD696" s="36"/>
    </row>
    <row r="697" spans="30:30" hidden="1" x14ac:dyDescent="0.25">
      <c r="AD697" s="36"/>
    </row>
    <row r="698" spans="30:30" hidden="1" x14ac:dyDescent="0.25">
      <c r="AD698" s="36"/>
    </row>
    <row r="699" spans="30:30" hidden="1" x14ac:dyDescent="0.25">
      <c r="AD699" s="36"/>
    </row>
    <row r="700" spans="30:30" hidden="1" x14ac:dyDescent="0.25">
      <c r="AD700" s="36"/>
    </row>
    <row r="701" spans="30:30" hidden="1" x14ac:dyDescent="0.25">
      <c r="AD701" s="36"/>
    </row>
    <row r="702" spans="30:30" hidden="1" x14ac:dyDescent="0.25">
      <c r="AD702" s="36"/>
    </row>
    <row r="703" spans="30:30" hidden="1" x14ac:dyDescent="0.25">
      <c r="AD703" s="36"/>
    </row>
    <row r="704" spans="30:30" hidden="1" x14ac:dyDescent="0.25">
      <c r="AD704" s="36"/>
    </row>
    <row r="705" spans="30:30" hidden="1" x14ac:dyDescent="0.25">
      <c r="AD705" s="36"/>
    </row>
    <row r="706" spans="30:30" hidden="1" x14ac:dyDescent="0.25">
      <c r="AD706" s="36"/>
    </row>
    <row r="707" spans="30:30" hidden="1" x14ac:dyDescent="0.25">
      <c r="AD707" s="36"/>
    </row>
    <row r="708" spans="30:30" hidden="1" x14ac:dyDescent="0.25">
      <c r="AD708" s="36"/>
    </row>
    <row r="709" spans="30:30" hidden="1" x14ac:dyDescent="0.25">
      <c r="AD709" s="36"/>
    </row>
    <row r="710" spans="30:30" hidden="1" x14ac:dyDescent="0.25">
      <c r="AD710" s="36"/>
    </row>
    <row r="711" spans="30:30" hidden="1" x14ac:dyDescent="0.25">
      <c r="AD711" s="36"/>
    </row>
    <row r="712" spans="30:30" hidden="1" x14ac:dyDescent="0.25">
      <c r="AD712" s="36"/>
    </row>
    <row r="713" spans="30:30" hidden="1" x14ac:dyDescent="0.25">
      <c r="AD713" s="36"/>
    </row>
    <row r="714" spans="30:30" hidden="1" x14ac:dyDescent="0.25">
      <c r="AD714" s="36"/>
    </row>
    <row r="715" spans="30:30" hidden="1" x14ac:dyDescent="0.25">
      <c r="AD715" s="36"/>
    </row>
    <row r="716" spans="30:30" hidden="1" x14ac:dyDescent="0.25">
      <c r="AD716" s="36"/>
    </row>
    <row r="717" spans="30:30" hidden="1" x14ac:dyDescent="0.25">
      <c r="AD717" s="36"/>
    </row>
    <row r="718" spans="30:30" hidden="1" x14ac:dyDescent="0.25">
      <c r="AD718" s="36"/>
    </row>
    <row r="719" spans="30:30" hidden="1" x14ac:dyDescent="0.25">
      <c r="AD719" s="36"/>
    </row>
    <row r="720" spans="30:30" hidden="1" x14ac:dyDescent="0.25">
      <c r="AD720" s="36"/>
    </row>
    <row r="721" spans="30:30" hidden="1" x14ac:dyDescent="0.25">
      <c r="AD721" s="36"/>
    </row>
    <row r="722" spans="30:30" hidden="1" x14ac:dyDescent="0.25">
      <c r="AD722" s="36"/>
    </row>
    <row r="723" spans="30:30" hidden="1" x14ac:dyDescent="0.25">
      <c r="AD723" s="36"/>
    </row>
    <row r="724" spans="30:30" hidden="1" x14ac:dyDescent="0.25">
      <c r="AD724" s="36"/>
    </row>
    <row r="725" spans="30:30" hidden="1" x14ac:dyDescent="0.25">
      <c r="AD725" s="36"/>
    </row>
    <row r="726" spans="30:30" hidden="1" x14ac:dyDescent="0.25">
      <c r="AD726" s="36"/>
    </row>
    <row r="727" spans="30:30" hidden="1" x14ac:dyDescent="0.25">
      <c r="AD727" s="36"/>
    </row>
    <row r="728" spans="30:30" hidden="1" x14ac:dyDescent="0.25">
      <c r="AD728" s="36"/>
    </row>
    <row r="729" spans="30:30" hidden="1" x14ac:dyDescent="0.25">
      <c r="AD729" s="36"/>
    </row>
    <row r="730" spans="30:30" hidden="1" x14ac:dyDescent="0.25">
      <c r="AD730" s="36"/>
    </row>
    <row r="731" spans="30:30" hidden="1" x14ac:dyDescent="0.25">
      <c r="AD731" s="36"/>
    </row>
    <row r="732" spans="30:30" hidden="1" x14ac:dyDescent="0.25">
      <c r="AD732" s="36"/>
    </row>
    <row r="733" spans="30:30" hidden="1" x14ac:dyDescent="0.25">
      <c r="AD733" s="36"/>
    </row>
    <row r="734" spans="30:30" hidden="1" x14ac:dyDescent="0.25">
      <c r="AD734" s="36"/>
    </row>
    <row r="735" spans="30:30" hidden="1" x14ac:dyDescent="0.25">
      <c r="AD735" s="36"/>
    </row>
    <row r="736" spans="30:30" hidden="1" x14ac:dyDescent="0.25">
      <c r="AD736" s="36"/>
    </row>
    <row r="737" spans="30:30" hidden="1" x14ac:dyDescent="0.25">
      <c r="AD737" s="36"/>
    </row>
    <row r="738" spans="30:30" hidden="1" x14ac:dyDescent="0.25">
      <c r="AD738" s="36"/>
    </row>
    <row r="739" spans="30:30" hidden="1" x14ac:dyDescent="0.25">
      <c r="AD739" s="36"/>
    </row>
    <row r="740" spans="30:30" hidden="1" x14ac:dyDescent="0.25">
      <c r="AD740" s="36"/>
    </row>
    <row r="741" spans="30:30" hidden="1" x14ac:dyDescent="0.25">
      <c r="AD741" s="36"/>
    </row>
    <row r="742" spans="30:30" hidden="1" x14ac:dyDescent="0.25">
      <c r="AD742" s="36"/>
    </row>
    <row r="743" spans="30:30" hidden="1" x14ac:dyDescent="0.25">
      <c r="AD743" s="36"/>
    </row>
    <row r="744" spans="30:30" hidden="1" x14ac:dyDescent="0.25">
      <c r="AD744" s="36"/>
    </row>
    <row r="745" spans="30:30" hidden="1" x14ac:dyDescent="0.25">
      <c r="AD745" s="36"/>
    </row>
    <row r="746" spans="30:30" hidden="1" x14ac:dyDescent="0.25">
      <c r="AD746" s="36"/>
    </row>
    <row r="747" spans="30:30" hidden="1" x14ac:dyDescent="0.25">
      <c r="AD747" s="36"/>
    </row>
    <row r="748" spans="30:30" hidden="1" x14ac:dyDescent="0.25">
      <c r="AD748" s="36"/>
    </row>
    <row r="749" spans="30:30" hidden="1" x14ac:dyDescent="0.25">
      <c r="AD749" s="36"/>
    </row>
    <row r="750" spans="30:30" hidden="1" x14ac:dyDescent="0.25">
      <c r="AD750" s="36"/>
    </row>
    <row r="751" spans="30:30" hidden="1" x14ac:dyDescent="0.25">
      <c r="AD751" s="36"/>
    </row>
    <row r="752" spans="30:30" hidden="1" x14ac:dyDescent="0.25">
      <c r="AD752" s="36"/>
    </row>
    <row r="753" spans="30:30" hidden="1" x14ac:dyDescent="0.25">
      <c r="AD753" s="36"/>
    </row>
    <row r="754" spans="30:30" hidden="1" x14ac:dyDescent="0.25">
      <c r="AD754" s="36"/>
    </row>
    <row r="755" spans="30:30" hidden="1" x14ac:dyDescent="0.25">
      <c r="AD755" s="36"/>
    </row>
    <row r="756" spans="30:30" hidden="1" x14ac:dyDescent="0.25">
      <c r="AD756" s="36"/>
    </row>
    <row r="757" spans="30:30" hidden="1" x14ac:dyDescent="0.25">
      <c r="AD757" s="36"/>
    </row>
    <row r="758" spans="30:30" hidden="1" x14ac:dyDescent="0.25">
      <c r="AD758" s="36"/>
    </row>
    <row r="759" spans="30:30" hidden="1" x14ac:dyDescent="0.25">
      <c r="AD759" s="36"/>
    </row>
    <row r="760" spans="30:30" hidden="1" x14ac:dyDescent="0.25">
      <c r="AD760" s="36"/>
    </row>
    <row r="761" spans="30:30" hidden="1" x14ac:dyDescent="0.25">
      <c r="AD761" s="36"/>
    </row>
    <row r="762" spans="30:30" hidden="1" x14ac:dyDescent="0.25">
      <c r="AD762" s="36"/>
    </row>
    <row r="763" spans="30:30" hidden="1" x14ac:dyDescent="0.25">
      <c r="AD763" s="36"/>
    </row>
    <row r="764" spans="30:30" hidden="1" x14ac:dyDescent="0.25">
      <c r="AD764" s="36"/>
    </row>
    <row r="765" spans="30:30" hidden="1" x14ac:dyDescent="0.25">
      <c r="AD765" s="36"/>
    </row>
    <row r="766" spans="30:30" hidden="1" x14ac:dyDescent="0.25">
      <c r="AD766" s="36"/>
    </row>
    <row r="767" spans="30:30" hidden="1" x14ac:dyDescent="0.25">
      <c r="AD767" s="36"/>
    </row>
    <row r="768" spans="30:30" hidden="1" x14ac:dyDescent="0.25">
      <c r="AD768" s="36"/>
    </row>
    <row r="769" spans="30:30" hidden="1" x14ac:dyDescent="0.25">
      <c r="AD769" s="36"/>
    </row>
    <row r="770" spans="30:30" hidden="1" x14ac:dyDescent="0.25">
      <c r="AD770" s="36"/>
    </row>
    <row r="771" spans="30:30" hidden="1" x14ac:dyDescent="0.25">
      <c r="AD771" s="36"/>
    </row>
    <row r="772" spans="30:30" hidden="1" x14ac:dyDescent="0.25">
      <c r="AD772" s="36"/>
    </row>
    <row r="773" spans="30:30" hidden="1" x14ac:dyDescent="0.25">
      <c r="AD773" s="36"/>
    </row>
    <row r="774" spans="30:30" hidden="1" x14ac:dyDescent="0.25">
      <c r="AD774" s="36"/>
    </row>
    <row r="775" spans="30:30" hidden="1" x14ac:dyDescent="0.25">
      <c r="AD775" s="36"/>
    </row>
    <row r="776" spans="30:30" hidden="1" x14ac:dyDescent="0.25">
      <c r="AD776" s="36"/>
    </row>
    <row r="777" spans="30:30" hidden="1" x14ac:dyDescent="0.25">
      <c r="AD777" s="36"/>
    </row>
    <row r="778" spans="30:30" hidden="1" x14ac:dyDescent="0.25">
      <c r="AD778" s="36"/>
    </row>
    <row r="779" spans="30:30" hidden="1" x14ac:dyDescent="0.25">
      <c r="AD779" s="36"/>
    </row>
    <row r="780" spans="30:30" hidden="1" x14ac:dyDescent="0.25">
      <c r="AD780" s="36"/>
    </row>
    <row r="781" spans="30:30" hidden="1" x14ac:dyDescent="0.25">
      <c r="AD781" s="36"/>
    </row>
    <row r="782" spans="30:30" hidden="1" x14ac:dyDescent="0.25">
      <c r="AD782" s="36"/>
    </row>
    <row r="783" spans="30:30" hidden="1" x14ac:dyDescent="0.25">
      <c r="AD783" s="36"/>
    </row>
    <row r="784" spans="30:30" hidden="1" x14ac:dyDescent="0.25">
      <c r="AD784" s="36"/>
    </row>
    <row r="785" spans="30:30" hidden="1" x14ac:dyDescent="0.25">
      <c r="AD785" s="36"/>
    </row>
    <row r="786" spans="30:30" hidden="1" x14ac:dyDescent="0.25">
      <c r="AD786" s="36"/>
    </row>
    <row r="787" spans="30:30" hidden="1" x14ac:dyDescent="0.25">
      <c r="AD787" s="36"/>
    </row>
    <row r="788" spans="30:30" hidden="1" x14ac:dyDescent="0.25">
      <c r="AD788" s="36"/>
    </row>
    <row r="789" spans="30:30" hidden="1" x14ac:dyDescent="0.25">
      <c r="AD789" s="36"/>
    </row>
    <row r="790" spans="30:30" hidden="1" x14ac:dyDescent="0.25">
      <c r="AD790" s="36"/>
    </row>
    <row r="791" spans="30:30" hidden="1" x14ac:dyDescent="0.25">
      <c r="AD791" s="36"/>
    </row>
    <row r="792" spans="30:30" hidden="1" x14ac:dyDescent="0.25">
      <c r="AD792" s="36"/>
    </row>
    <row r="793" spans="30:30" hidden="1" x14ac:dyDescent="0.25">
      <c r="AD793" s="36"/>
    </row>
    <row r="794" spans="30:30" hidden="1" x14ac:dyDescent="0.25">
      <c r="AD794" s="36"/>
    </row>
    <row r="795" spans="30:30" hidden="1" x14ac:dyDescent="0.25">
      <c r="AD795" s="36"/>
    </row>
    <row r="796" spans="30:30" hidden="1" x14ac:dyDescent="0.25">
      <c r="AD796" s="36"/>
    </row>
    <row r="797" spans="30:30" hidden="1" x14ac:dyDescent="0.25">
      <c r="AD797" s="36"/>
    </row>
    <row r="798" spans="30:30" hidden="1" x14ac:dyDescent="0.25">
      <c r="AD798" s="36"/>
    </row>
    <row r="799" spans="30:30" hidden="1" x14ac:dyDescent="0.25">
      <c r="AD799" s="36"/>
    </row>
    <row r="800" spans="30:30" hidden="1" x14ac:dyDescent="0.25">
      <c r="AD800" s="36"/>
    </row>
    <row r="801" spans="30:30" hidden="1" x14ac:dyDescent="0.25">
      <c r="AD801" s="36"/>
    </row>
    <row r="802" spans="30:30" hidden="1" x14ac:dyDescent="0.25">
      <c r="AD802" s="36"/>
    </row>
    <row r="803" spans="30:30" hidden="1" x14ac:dyDescent="0.25">
      <c r="AD803" s="36"/>
    </row>
    <row r="804" spans="30:30" hidden="1" x14ac:dyDescent="0.25">
      <c r="AD804" s="36"/>
    </row>
    <row r="805" spans="30:30" hidden="1" x14ac:dyDescent="0.25">
      <c r="AD805" s="36"/>
    </row>
    <row r="806" spans="30:30" hidden="1" x14ac:dyDescent="0.25">
      <c r="AD806" s="36"/>
    </row>
    <row r="807" spans="30:30" hidden="1" x14ac:dyDescent="0.25">
      <c r="AD807" s="36"/>
    </row>
    <row r="808" spans="30:30" hidden="1" x14ac:dyDescent="0.25">
      <c r="AD808" s="36"/>
    </row>
    <row r="809" spans="30:30" hidden="1" x14ac:dyDescent="0.25">
      <c r="AD809" s="36"/>
    </row>
    <row r="810" spans="30:30" hidden="1" x14ac:dyDescent="0.25">
      <c r="AD810" s="36"/>
    </row>
    <row r="811" spans="30:30" hidden="1" x14ac:dyDescent="0.25">
      <c r="AD811" s="36"/>
    </row>
    <row r="812" spans="30:30" hidden="1" x14ac:dyDescent="0.25">
      <c r="AD812" s="36"/>
    </row>
    <row r="813" spans="30:30" hidden="1" x14ac:dyDescent="0.25">
      <c r="AD813" s="36"/>
    </row>
    <row r="814" spans="30:30" hidden="1" x14ac:dyDescent="0.25">
      <c r="AD814" s="36"/>
    </row>
    <row r="815" spans="30:30" hidden="1" x14ac:dyDescent="0.25">
      <c r="AD815" s="36"/>
    </row>
    <row r="816" spans="30:30" hidden="1" x14ac:dyDescent="0.25">
      <c r="AD816" s="36"/>
    </row>
    <row r="817" spans="30:30" hidden="1" x14ac:dyDescent="0.25">
      <c r="AD817" s="36"/>
    </row>
    <row r="818" spans="30:30" hidden="1" x14ac:dyDescent="0.25">
      <c r="AD818" s="36"/>
    </row>
    <row r="819" spans="30:30" hidden="1" x14ac:dyDescent="0.25">
      <c r="AD819" s="36"/>
    </row>
    <row r="820" spans="30:30" hidden="1" x14ac:dyDescent="0.25">
      <c r="AD820" s="36"/>
    </row>
    <row r="821" spans="30:30" hidden="1" x14ac:dyDescent="0.25">
      <c r="AD821" s="36"/>
    </row>
    <row r="822" spans="30:30" hidden="1" x14ac:dyDescent="0.25">
      <c r="AD822" s="36"/>
    </row>
    <row r="823" spans="30:30" hidden="1" x14ac:dyDescent="0.25">
      <c r="AD823" s="36"/>
    </row>
    <row r="824" spans="30:30" hidden="1" x14ac:dyDescent="0.25">
      <c r="AD824" s="36"/>
    </row>
    <row r="825" spans="30:30" hidden="1" x14ac:dyDescent="0.25">
      <c r="AD825" s="36"/>
    </row>
    <row r="826" spans="30:30" hidden="1" x14ac:dyDescent="0.25">
      <c r="AD826" s="36"/>
    </row>
    <row r="827" spans="30:30" hidden="1" x14ac:dyDescent="0.25">
      <c r="AD827" s="36"/>
    </row>
    <row r="828" spans="30:30" hidden="1" x14ac:dyDescent="0.25">
      <c r="AD828" s="36"/>
    </row>
    <row r="829" spans="30:30" hidden="1" x14ac:dyDescent="0.25">
      <c r="AD829" s="36"/>
    </row>
    <row r="830" spans="30:30" hidden="1" x14ac:dyDescent="0.25">
      <c r="AD830" s="36"/>
    </row>
    <row r="831" spans="30:30" hidden="1" x14ac:dyDescent="0.25">
      <c r="AD831" s="36"/>
    </row>
    <row r="832" spans="30:30" hidden="1" x14ac:dyDescent="0.25">
      <c r="AD832" s="36"/>
    </row>
    <row r="833" spans="30:30" hidden="1" x14ac:dyDescent="0.25">
      <c r="AD833" s="36"/>
    </row>
    <row r="834" spans="30:30" hidden="1" x14ac:dyDescent="0.25">
      <c r="AD834" s="36"/>
    </row>
    <row r="835" spans="30:30" hidden="1" x14ac:dyDescent="0.25">
      <c r="AD835" s="36"/>
    </row>
    <row r="836" spans="30:30" hidden="1" x14ac:dyDescent="0.25">
      <c r="AD836" s="36"/>
    </row>
    <row r="837" spans="30:30" hidden="1" x14ac:dyDescent="0.25">
      <c r="AD837" s="36"/>
    </row>
    <row r="838" spans="30:30" hidden="1" x14ac:dyDescent="0.25">
      <c r="AD838" s="36"/>
    </row>
    <row r="839" spans="30:30" hidden="1" x14ac:dyDescent="0.25">
      <c r="AD839" s="36"/>
    </row>
    <row r="840" spans="30:30" hidden="1" x14ac:dyDescent="0.25">
      <c r="AD840" s="36"/>
    </row>
    <row r="841" spans="30:30" hidden="1" x14ac:dyDescent="0.25">
      <c r="AD841" s="36"/>
    </row>
    <row r="842" spans="30:30" hidden="1" x14ac:dyDescent="0.25">
      <c r="AD842" s="36"/>
    </row>
    <row r="843" spans="30:30" hidden="1" x14ac:dyDescent="0.25">
      <c r="AD843" s="36"/>
    </row>
    <row r="844" spans="30:30" hidden="1" x14ac:dyDescent="0.25">
      <c r="AD844" s="36"/>
    </row>
    <row r="845" spans="30:30" hidden="1" x14ac:dyDescent="0.25">
      <c r="AD845" s="36"/>
    </row>
    <row r="846" spans="30:30" hidden="1" x14ac:dyDescent="0.25">
      <c r="AD846" s="36"/>
    </row>
    <row r="847" spans="30:30" hidden="1" x14ac:dyDescent="0.25">
      <c r="AD847" s="36"/>
    </row>
    <row r="848" spans="30:30" hidden="1" x14ac:dyDescent="0.25">
      <c r="AD848" s="36"/>
    </row>
    <row r="849" spans="30:30" hidden="1" x14ac:dyDescent="0.25">
      <c r="AD849" s="36"/>
    </row>
    <row r="850" spans="30:30" hidden="1" x14ac:dyDescent="0.25">
      <c r="AD850" s="36"/>
    </row>
    <row r="851" spans="30:30" hidden="1" x14ac:dyDescent="0.25">
      <c r="AD851" s="36"/>
    </row>
    <row r="852" spans="30:30" hidden="1" x14ac:dyDescent="0.25">
      <c r="AD852" s="36"/>
    </row>
    <row r="853" spans="30:30" hidden="1" x14ac:dyDescent="0.25">
      <c r="AD853" s="36"/>
    </row>
    <row r="854" spans="30:30" hidden="1" x14ac:dyDescent="0.25">
      <c r="AD854" s="36"/>
    </row>
    <row r="855" spans="30:30" hidden="1" x14ac:dyDescent="0.25">
      <c r="AD855" s="36"/>
    </row>
    <row r="856" spans="30:30" hidden="1" x14ac:dyDescent="0.25">
      <c r="AD856" s="36"/>
    </row>
    <row r="857" spans="30:30" hidden="1" x14ac:dyDescent="0.25">
      <c r="AD857" s="36"/>
    </row>
    <row r="858" spans="30:30" hidden="1" x14ac:dyDescent="0.25">
      <c r="AD858" s="36"/>
    </row>
    <row r="859" spans="30:30" hidden="1" x14ac:dyDescent="0.25">
      <c r="AD859" s="36"/>
    </row>
    <row r="860" spans="30:30" hidden="1" x14ac:dyDescent="0.25">
      <c r="AD860" s="36"/>
    </row>
    <row r="861" spans="30:30" hidden="1" x14ac:dyDescent="0.25">
      <c r="AD861" s="36"/>
    </row>
    <row r="862" spans="30:30" hidden="1" x14ac:dyDescent="0.25">
      <c r="AD862" s="36"/>
    </row>
    <row r="863" spans="30:30" hidden="1" x14ac:dyDescent="0.25">
      <c r="AD863" s="36"/>
    </row>
    <row r="864" spans="30:30" hidden="1" x14ac:dyDescent="0.25">
      <c r="AD864" s="36"/>
    </row>
    <row r="865" spans="30:30" hidden="1" x14ac:dyDescent="0.25">
      <c r="AD865" s="36"/>
    </row>
    <row r="866" spans="30:30" hidden="1" x14ac:dyDescent="0.25">
      <c r="AD866" s="36"/>
    </row>
    <row r="867" spans="30:30" hidden="1" x14ac:dyDescent="0.25">
      <c r="AD867" s="36"/>
    </row>
    <row r="868" spans="30:30" hidden="1" x14ac:dyDescent="0.25">
      <c r="AD868" s="36"/>
    </row>
    <row r="869" spans="30:30" hidden="1" x14ac:dyDescent="0.25">
      <c r="AD869" s="36"/>
    </row>
    <row r="870" spans="30:30" hidden="1" x14ac:dyDescent="0.25">
      <c r="AD870" s="36"/>
    </row>
    <row r="871" spans="30:30" hidden="1" x14ac:dyDescent="0.25">
      <c r="AD871" s="36"/>
    </row>
    <row r="872" spans="30:30" hidden="1" x14ac:dyDescent="0.25">
      <c r="AD872" s="36"/>
    </row>
    <row r="873" spans="30:30" hidden="1" x14ac:dyDescent="0.25">
      <c r="AD873" s="36"/>
    </row>
    <row r="874" spans="30:30" hidden="1" x14ac:dyDescent="0.25">
      <c r="AD874" s="36"/>
    </row>
    <row r="875" spans="30:30" hidden="1" x14ac:dyDescent="0.25">
      <c r="AD875" s="36"/>
    </row>
    <row r="876" spans="30:30" hidden="1" x14ac:dyDescent="0.25">
      <c r="AD876" s="36"/>
    </row>
    <row r="877" spans="30:30" hidden="1" x14ac:dyDescent="0.25">
      <c r="AD877" s="36"/>
    </row>
    <row r="878" spans="30:30" hidden="1" x14ac:dyDescent="0.25">
      <c r="AD878" s="36"/>
    </row>
    <row r="879" spans="30:30" hidden="1" x14ac:dyDescent="0.25">
      <c r="AD879" s="36"/>
    </row>
    <row r="880" spans="30:30" hidden="1" x14ac:dyDescent="0.25">
      <c r="AD880" s="36"/>
    </row>
    <row r="881" spans="30:30" hidden="1" x14ac:dyDescent="0.25">
      <c r="AD881" s="36"/>
    </row>
    <row r="882" spans="30:30" hidden="1" x14ac:dyDescent="0.25">
      <c r="AD882" s="36"/>
    </row>
    <row r="883" spans="30:30" hidden="1" x14ac:dyDescent="0.25">
      <c r="AD883" s="36"/>
    </row>
    <row r="884" spans="30:30" hidden="1" x14ac:dyDescent="0.25">
      <c r="AD884" s="36"/>
    </row>
    <row r="885" spans="30:30" hidden="1" x14ac:dyDescent="0.25">
      <c r="AD885" s="36"/>
    </row>
    <row r="886" spans="30:30" hidden="1" x14ac:dyDescent="0.25">
      <c r="AD886" s="36"/>
    </row>
    <row r="887" spans="30:30" hidden="1" x14ac:dyDescent="0.25">
      <c r="AD887" s="36"/>
    </row>
    <row r="888" spans="30:30" hidden="1" x14ac:dyDescent="0.25">
      <c r="AD888" s="36"/>
    </row>
    <row r="889" spans="30:30" hidden="1" x14ac:dyDescent="0.25">
      <c r="AD889" s="36"/>
    </row>
    <row r="890" spans="30:30" hidden="1" x14ac:dyDescent="0.25">
      <c r="AD890" s="36"/>
    </row>
    <row r="891" spans="30:30" hidden="1" x14ac:dyDescent="0.25">
      <c r="AD891" s="36"/>
    </row>
    <row r="892" spans="30:30" hidden="1" x14ac:dyDescent="0.25">
      <c r="AD892" s="36"/>
    </row>
    <row r="893" spans="30:30" hidden="1" x14ac:dyDescent="0.25">
      <c r="AD893" s="36"/>
    </row>
    <row r="894" spans="30:30" hidden="1" x14ac:dyDescent="0.25">
      <c r="AD894" s="36"/>
    </row>
    <row r="895" spans="30:30" hidden="1" x14ac:dyDescent="0.25">
      <c r="AD895" s="36"/>
    </row>
    <row r="896" spans="30:30" hidden="1" x14ac:dyDescent="0.25">
      <c r="AD896" s="36"/>
    </row>
    <row r="897" spans="30:30" hidden="1" x14ac:dyDescent="0.25">
      <c r="AD897" s="36"/>
    </row>
    <row r="898" spans="30:30" hidden="1" x14ac:dyDescent="0.25">
      <c r="AD898" s="36"/>
    </row>
    <row r="899" spans="30:30" hidden="1" x14ac:dyDescent="0.25">
      <c r="AD899" s="36"/>
    </row>
    <row r="900" spans="30:30" hidden="1" x14ac:dyDescent="0.25">
      <c r="AD900" s="36"/>
    </row>
    <row r="901" spans="30:30" hidden="1" x14ac:dyDescent="0.25">
      <c r="AD901" s="36"/>
    </row>
    <row r="902" spans="30:30" hidden="1" x14ac:dyDescent="0.25">
      <c r="AD902" s="36"/>
    </row>
    <row r="903" spans="30:30" hidden="1" x14ac:dyDescent="0.25">
      <c r="AD903" s="36"/>
    </row>
    <row r="904" spans="30:30" hidden="1" x14ac:dyDescent="0.25">
      <c r="AD904" s="36"/>
    </row>
    <row r="905" spans="30:30" hidden="1" x14ac:dyDescent="0.25">
      <c r="AD905" s="36"/>
    </row>
    <row r="906" spans="30:30" hidden="1" x14ac:dyDescent="0.25">
      <c r="AD906" s="36"/>
    </row>
    <row r="907" spans="30:30" hidden="1" x14ac:dyDescent="0.25">
      <c r="AD907" s="36"/>
    </row>
    <row r="908" spans="30:30" hidden="1" x14ac:dyDescent="0.25">
      <c r="AD908" s="36"/>
    </row>
    <row r="909" spans="30:30" hidden="1" x14ac:dyDescent="0.25">
      <c r="AD909" s="36"/>
    </row>
    <row r="910" spans="30:30" hidden="1" x14ac:dyDescent="0.25">
      <c r="AD910" s="36"/>
    </row>
    <row r="911" spans="30:30" hidden="1" x14ac:dyDescent="0.25">
      <c r="AD911" s="36"/>
    </row>
    <row r="912" spans="30:30" hidden="1" x14ac:dyDescent="0.25">
      <c r="AD912" s="36"/>
    </row>
    <row r="913" spans="30:30" hidden="1" x14ac:dyDescent="0.25">
      <c r="AD913" s="36"/>
    </row>
    <row r="914" spans="30:30" hidden="1" x14ac:dyDescent="0.25">
      <c r="AD914" s="36"/>
    </row>
    <row r="915" spans="30:30" hidden="1" x14ac:dyDescent="0.25">
      <c r="AD915" s="36"/>
    </row>
    <row r="916" spans="30:30" hidden="1" x14ac:dyDescent="0.25">
      <c r="AD916" s="36"/>
    </row>
    <row r="917" spans="30:30" hidden="1" x14ac:dyDescent="0.25">
      <c r="AD917" s="36"/>
    </row>
    <row r="918" spans="30:30" hidden="1" x14ac:dyDescent="0.25">
      <c r="AD918" s="36"/>
    </row>
    <row r="919" spans="30:30" hidden="1" x14ac:dyDescent="0.25">
      <c r="AD919" s="36"/>
    </row>
    <row r="920" spans="30:30" hidden="1" x14ac:dyDescent="0.25">
      <c r="AD920" s="36"/>
    </row>
    <row r="921" spans="30:30" hidden="1" x14ac:dyDescent="0.25">
      <c r="AD921" s="36"/>
    </row>
    <row r="922" spans="30:30" hidden="1" x14ac:dyDescent="0.25">
      <c r="AD922" s="36"/>
    </row>
    <row r="923" spans="30:30" hidden="1" x14ac:dyDescent="0.25">
      <c r="AD923" s="36"/>
    </row>
    <row r="924" spans="30:30" hidden="1" x14ac:dyDescent="0.25">
      <c r="AD924" s="36"/>
    </row>
    <row r="925" spans="30:30" hidden="1" x14ac:dyDescent="0.25">
      <c r="AD925" s="36"/>
    </row>
    <row r="926" spans="30:30" hidden="1" x14ac:dyDescent="0.25">
      <c r="AD926" s="36"/>
    </row>
    <row r="927" spans="30:30" hidden="1" x14ac:dyDescent="0.25">
      <c r="AD927" s="36"/>
    </row>
    <row r="928" spans="30:30" hidden="1" x14ac:dyDescent="0.25">
      <c r="AD928" s="36"/>
    </row>
    <row r="929" spans="30:30" hidden="1" x14ac:dyDescent="0.25">
      <c r="AD929" s="36"/>
    </row>
    <row r="930" spans="30:30" hidden="1" x14ac:dyDescent="0.25">
      <c r="AD930" s="36"/>
    </row>
    <row r="931" spans="30:30" hidden="1" x14ac:dyDescent="0.25">
      <c r="AD931" s="36"/>
    </row>
    <row r="932" spans="30:30" hidden="1" x14ac:dyDescent="0.25">
      <c r="AD932" s="36"/>
    </row>
    <row r="933" spans="30:30" hidden="1" x14ac:dyDescent="0.25">
      <c r="AD933" s="36"/>
    </row>
    <row r="934" spans="30:30" hidden="1" x14ac:dyDescent="0.25">
      <c r="AD934" s="36"/>
    </row>
    <row r="935" spans="30:30" hidden="1" x14ac:dyDescent="0.25">
      <c r="AD935" s="36"/>
    </row>
    <row r="936" spans="30:30" hidden="1" x14ac:dyDescent="0.25">
      <c r="AD936" s="36"/>
    </row>
    <row r="937" spans="30:30" hidden="1" x14ac:dyDescent="0.25">
      <c r="AD937" s="36"/>
    </row>
    <row r="938" spans="30:30" hidden="1" x14ac:dyDescent="0.25">
      <c r="AD938" s="36"/>
    </row>
    <row r="939" spans="30:30" hidden="1" x14ac:dyDescent="0.25">
      <c r="AD939" s="36"/>
    </row>
    <row r="940" spans="30:30" hidden="1" x14ac:dyDescent="0.25">
      <c r="AD940" s="36"/>
    </row>
    <row r="941" spans="30:30" hidden="1" x14ac:dyDescent="0.25">
      <c r="AD941" s="36"/>
    </row>
    <row r="942" spans="30:30" hidden="1" x14ac:dyDescent="0.25">
      <c r="AD942" s="36"/>
    </row>
    <row r="943" spans="30:30" hidden="1" x14ac:dyDescent="0.25">
      <c r="AD943" s="36"/>
    </row>
    <row r="944" spans="30:30" hidden="1" x14ac:dyDescent="0.25">
      <c r="AD944" s="36"/>
    </row>
    <row r="945" spans="30:30" hidden="1" x14ac:dyDescent="0.25">
      <c r="AD945" s="36"/>
    </row>
    <row r="946" spans="30:30" hidden="1" x14ac:dyDescent="0.25">
      <c r="AD946" s="36"/>
    </row>
    <row r="947" spans="30:30" hidden="1" x14ac:dyDescent="0.25">
      <c r="AD947" s="36"/>
    </row>
    <row r="948" spans="30:30" hidden="1" x14ac:dyDescent="0.25">
      <c r="AD948" s="36"/>
    </row>
    <row r="949" spans="30:30" hidden="1" x14ac:dyDescent="0.25">
      <c r="AD949" s="36"/>
    </row>
    <row r="950" spans="30:30" hidden="1" x14ac:dyDescent="0.25">
      <c r="AD950" s="36"/>
    </row>
    <row r="951" spans="30:30" hidden="1" x14ac:dyDescent="0.25">
      <c r="AD951" s="36"/>
    </row>
    <row r="952" spans="30:30" hidden="1" x14ac:dyDescent="0.25">
      <c r="AD952" s="36"/>
    </row>
  </sheetData>
  <sheetProtection algorithmName="SHA-512" hashValue="9iSG02DFRqoU2ifvUOm0PXFXNGWrw5anzosoaT4KN+Vj/KX0htOKluPemwAC3kjZT+3xaRLlqNxqRT1dF7eJAQ==" saltValue="3vb6zPA7DsD3RF7v4tE/gA==" spinCount="100000" sheet="1" objects="1" scenarios="1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29">
    <mergeCell ref="E2:G2"/>
    <mergeCell ref="N4:W4"/>
    <mergeCell ref="K10:M10"/>
    <mergeCell ref="I10:J10"/>
    <mergeCell ref="D10:E10"/>
    <mergeCell ref="C7:AC7"/>
    <mergeCell ref="C8:AC8"/>
    <mergeCell ref="AB10:AC10"/>
    <mergeCell ref="Z10:AA10"/>
    <mergeCell ref="AA3:AB3"/>
    <mergeCell ref="AA5:AB5"/>
    <mergeCell ref="D4:K4"/>
    <mergeCell ref="I2:N2"/>
    <mergeCell ref="P2:U2"/>
    <mergeCell ref="C2:C3"/>
    <mergeCell ref="L3:W3"/>
    <mergeCell ref="C41:AC41"/>
    <mergeCell ref="R5:W5"/>
    <mergeCell ref="D5:M5"/>
    <mergeCell ref="U10:W10"/>
    <mergeCell ref="K11:M11"/>
    <mergeCell ref="N11:O11"/>
    <mergeCell ref="P11:R11"/>
    <mergeCell ref="Z11:AA11"/>
    <mergeCell ref="AB11:AC11"/>
    <mergeCell ref="D11:H11"/>
    <mergeCell ref="I11:J11"/>
    <mergeCell ref="P10:R10"/>
    <mergeCell ref="U11:W11"/>
  </mergeCells>
  <phoneticPr fontId="0" type="noConversion"/>
  <conditionalFormatting sqref="Y14:Z33 D13:Y33">
    <cfRule type="cellIs" dxfId="1" priority="9" stopIfTrue="1" operator="equal">
      <formula>0</formula>
    </cfRule>
  </conditionalFormatting>
  <conditionalFormatting sqref="D13:AC34">
    <cfRule type="cellIs" dxfId="0" priority="1" operator="equal">
      <formula>0</formula>
    </cfRule>
  </conditionalFormatting>
  <dataValidations count="2">
    <dataValidation type="list" allowBlank="1" showInputMessage="1" showErrorMessage="1" sqref="L6 AA6" xr:uid="{00000000-0002-0000-0100-000000000000}">
      <formula1>"Yes,No"</formula1>
    </dataValidation>
    <dataValidation type="list" allowBlank="1" showInputMessage="1" showErrorMessage="1" sqref="T6" xr:uid="{00000000-0002-0000-0100-000001000000}">
      <formula1>"4,5,6,7,8,9,10,11,12,1,2,3"</formula1>
    </dataValidation>
  </dataValidations>
  <printOptions horizontalCentered="1"/>
  <pageMargins left="0.19685039370078741" right="0" top="0.39370078740157483" bottom="0.27559055118110237" header="0.35433070866141736" footer="0.23622047244094491"/>
  <pageSetup paperSize="9" scale="74" fitToHeight="0" orientation="landscape" blackAndWhite="1" r:id="rId3"/>
  <headerFooter alignWithMargins="0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FC13C3-A2EA-4DA4-9D3D-8CEA5D8236F4}">
          <x14:formula1>
            <xm:f>KD!$B$6:$B89</xm:f>
          </x14:formula1>
          <xm:sqref>D11:H11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2" tint="-0.89999084444715716"/>
  </sheetPr>
  <dimension ref="A1:R102"/>
  <sheetViews>
    <sheetView showGridLines="0" topLeftCell="A39" workbookViewId="0">
      <selection activeCell="D63" sqref="D1:D1048576"/>
    </sheetView>
  </sheetViews>
  <sheetFormatPr defaultColWidth="0" defaultRowHeight="16.2" customHeight="1" zeroHeight="1" x14ac:dyDescent="0.45"/>
  <cols>
    <col min="1" max="1" width="1.44140625" style="143" customWidth="1"/>
    <col min="2" max="2" width="3.109375" style="145" customWidth="1"/>
    <col min="3" max="3" width="5.21875" style="145" customWidth="1"/>
    <col min="4" max="5" width="9.109375" style="145" customWidth="1"/>
    <col min="6" max="6" width="3.88671875" style="145" customWidth="1"/>
    <col min="7" max="7" width="4.109375" style="145" customWidth="1"/>
    <col min="8" max="8" width="4.21875" style="145" customWidth="1"/>
    <col min="9" max="9" width="10.5546875" style="145" customWidth="1"/>
    <col min="10" max="10" width="6.109375" style="145" customWidth="1"/>
    <col min="11" max="11" width="10.33203125" style="145" customWidth="1"/>
    <col min="12" max="12" width="12.44140625" style="145" customWidth="1"/>
    <col min="13" max="13" width="9.44140625" style="145" customWidth="1"/>
    <col min="14" max="14" width="4.5546875" style="145" customWidth="1"/>
    <col min="15" max="15" width="12.109375" style="145" customWidth="1"/>
    <col min="16" max="16" width="3.109375" style="155" customWidth="1"/>
    <col min="17" max="17" width="12.88671875" style="156" customWidth="1"/>
    <col min="18" max="18" width="2.44140625" style="143" customWidth="1"/>
    <col min="19" max="16384" width="9.109375" style="143" hidden="1"/>
  </cols>
  <sheetData>
    <row r="1" spans="2:17" s="141" customFormat="1" ht="20.399999999999999" customHeight="1" x14ac:dyDescent="0.25">
      <c r="B1" s="340" t="str">
        <f>GA55A!C7</f>
        <v>कार्यालय: राजकीय उच्च माध्यमिक विद्यालय चुण्डावाड़ा,  जिला -(डूंगरपुर )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</row>
    <row r="2" spans="2:17" s="141" customFormat="1" ht="19.8" customHeight="1" thickBot="1" x14ac:dyDescent="0.3">
      <c r="B2" s="343" t="s">
        <v>106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5"/>
    </row>
    <row r="3" spans="2:17" s="141" customFormat="1" ht="21" customHeight="1" x14ac:dyDescent="0.25">
      <c r="B3" s="229">
        <v>1</v>
      </c>
      <c r="C3" s="346" t="s">
        <v>107</v>
      </c>
      <c r="D3" s="347"/>
      <c r="E3" s="357" t="str">
        <f>IF(GA55A!D11="","",GA55A!D11)</f>
        <v>Ramkesh Meena</v>
      </c>
      <c r="F3" s="358"/>
      <c r="G3" s="358"/>
      <c r="H3" s="358"/>
      <c r="I3" s="358"/>
      <c r="J3" s="359"/>
      <c r="K3" s="230" t="s">
        <v>85</v>
      </c>
      <c r="L3" s="360" t="str">
        <f>GA55A!K10</f>
        <v>Lecturer</v>
      </c>
      <c r="M3" s="360"/>
      <c r="N3" s="360"/>
      <c r="O3" s="231" t="s">
        <v>108</v>
      </c>
      <c r="P3" s="348" t="str">
        <f>IF(GA55A!P10="","",GA55A!P10)</f>
        <v>AOAXX 0000 B</v>
      </c>
      <c r="Q3" s="349"/>
    </row>
    <row r="4" spans="2:17" s="141" customFormat="1" ht="17.399999999999999" customHeight="1" x14ac:dyDescent="0.25">
      <c r="B4" s="232">
        <v>2</v>
      </c>
      <c r="C4" s="350" t="s">
        <v>109</v>
      </c>
      <c r="D4" s="350"/>
      <c r="E4" s="351"/>
      <c r="F4" s="351"/>
      <c r="G4" s="351"/>
      <c r="H4" s="351"/>
      <c r="I4" s="351"/>
      <c r="J4" s="351"/>
      <c r="K4" s="350"/>
      <c r="L4" s="351"/>
      <c r="M4" s="351"/>
      <c r="N4" s="351"/>
      <c r="O4" s="350"/>
      <c r="P4" s="233" t="s">
        <v>111</v>
      </c>
      <c r="Q4" s="234">
        <f>IF(GA55A!D11="","",IF(GA55A!Z3="No",GA55A!N34,IF(AND(GA55A!D2="PRI",GA55A!Z3="YES"),GA55A!N34,(GA55A!N34+GA55A!O34))))</f>
        <v>822518</v>
      </c>
    </row>
    <row r="5" spans="2:17" s="141" customFormat="1" ht="16.2" customHeight="1" x14ac:dyDescent="0.25">
      <c r="B5" s="232">
        <v>3</v>
      </c>
      <c r="C5" s="351" t="s">
        <v>112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233" t="s">
        <v>111</v>
      </c>
      <c r="Q5" s="235">
        <f>IF(GA55A!D11="","",'Other Deduction'!D3)</f>
        <v>48224</v>
      </c>
    </row>
    <row r="6" spans="2:17" s="141" customFormat="1" ht="16.2" customHeight="1" x14ac:dyDescent="0.25">
      <c r="B6" s="232">
        <v>4</v>
      </c>
      <c r="C6" s="352" t="s">
        <v>113</v>
      </c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233" t="s">
        <v>111</v>
      </c>
      <c r="Q6" s="235">
        <f>IF(GA55A!D11="","",(Q4-Q5))</f>
        <v>774294</v>
      </c>
    </row>
    <row r="7" spans="2:17" s="141" customFormat="1" ht="16.2" customHeight="1" x14ac:dyDescent="0.25">
      <c r="B7" s="361">
        <v>5</v>
      </c>
      <c r="C7" s="354" t="s">
        <v>114</v>
      </c>
      <c r="D7" s="355"/>
      <c r="E7" s="355"/>
      <c r="F7" s="355"/>
      <c r="G7" s="355"/>
      <c r="H7" s="355"/>
      <c r="I7" s="355"/>
      <c r="J7" s="355"/>
      <c r="K7" s="355"/>
      <c r="L7" s="355"/>
      <c r="M7" s="356">
        <f>IF(GA55A!D11="","",'Other Deduction'!D4)</f>
        <v>0</v>
      </c>
      <c r="N7" s="356"/>
      <c r="O7" s="356"/>
      <c r="P7" s="364"/>
      <c r="Q7" s="365"/>
    </row>
    <row r="8" spans="2:17" s="141" customFormat="1" ht="16.2" customHeight="1" x14ac:dyDescent="0.25">
      <c r="B8" s="362"/>
      <c r="C8" s="354" t="s">
        <v>116</v>
      </c>
      <c r="D8" s="355"/>
      <c r="E8" s="355"/>
      <c r="F8" s="355"/>
      <c r="G8" s="355"/>
      <c r="H8" s="355"/>
      <c r="I8" s="355"/>
      <c r="J8" s="355"/>
      <c r="K8" s="355"/>
      <c r="L8" s="355"/>
      <c r="M8" s="356">
        <f>IF(GA55A!D11="","",'Other Deduction'!D5)</f>
        <v>0</v>
      </c>
      <c r="N8" s="356"/>
      <c r="O8" s="356"/>
      <c r="P8" s="366"/>
      <c r="Q8" s="367"/>
    </row>
    <row r="9" spans="2:17" s="141" customFormat="1" ht="16.2" customHeight="1" x14ac:dyDescent="0.25">
      <c r="B9" s="363"/>
      <c r="C9" s="354" t="s">
        <v>231</v>
      </c>
      <c r="D9" s="355"/>
      <c r="E9" s="355"/>
      <c r="F9" s="355"/>
      <c r="G9" s="355"/>
      <c r="H9" s="355"/>
      <c r="I9" s="355"/>
      <c r="J9" s="355"/>
      <c r="K9" s="355"/>
      <c r="L9" s="355"/>
      <c r="M9" s="356">
        <f>IF(GA55A!D11="","",IF(Q6&lt;50000,Q6,50000))</f>
        <v>50000</v>
      </c>
      <c r="N9" s="356"/>
      <c r="O9" s="356"/>
      <c r="P9" s="233" t="s">
        <v>111</v>
      </c>
      <c r="Q9" s="235">
        <f>IF(GA55A!D11="","",SUM(M7:O9))</f>
        <v>50000</v>
      </c>
    </row>
    <row r="10" spans="2:17" s="141" customFormat="1" ht="16.2" customHeight="1" x14ac:dyDescent="0.25">
      <c r="B10" s="232">
        <v>6</v>
      </c>
      <c r="C10" s="353" t="s">
        <v>115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233" t="s">
        <v>111</v>
      </c>
      <c r="Q10" s="235">
        <f>IF(GA55A!D11="","",(Q6-Q9))</f>
        <v>724294</v>
      </c>
    </row>
    <row r="11" spans="2:17" s="141" customFormat="1" ht="16.2" customHeight="1" x14ac:dyDescent="0.25">
      <c r="B11" s="315">
        <v>7</v>
      </c>
      <c r="C11" s="316" t="s">
        <v>117</v>
      </c>
      <c r="D11" s="316"/>
      <c r="E11" s="316"/>
      <c r="F11" s="316"/>
      <c r="G11" s="316"/>
      <c r="H11" s="316"/>
      <c r="I11" s="316"/>
      <c r="J11" s="316"/>
      <c r="K11" s="317" t="s">
        <v>118</v>
      </c>
      <c r="L11" s="317"/>
      <c r="M11" s="329">
        <f>IF(GA55A!D11="","",'Other Deduction'!D6)</f>
        <v>0</v>
      </c>
      <c r="N11" s="329"/>
      <c r="O11" s="329"/>
      <c r="P11" s="330"/>
      <c r="Q11" s="331"/>
    </row>
    <row r="12" spans="2:17" s="141" customFormat="1" ht="16.2" customHeight="1" x14ac:dyDescent="0.25">
      <c r="B12" s="315"/>
      <c r="C12" s="324" t="s">
        <v>119</v>
      </c>
      <c r="D12" s="325"/>
      <c r="E12" s="321" t="s">
        <v>120</v>
      </c>
      <c r="F12" s="322"/>
      <c r="G12" s="323"/>
      <c r="H12" s="332" t="s">
        <v>121</v>
      </c>
      <c r="I12" s="332"/>
      <c r="J12" s="332"/>
      <c r="K12" s="317" t="s">
        <v>122</v>
      </c>
      <c r="L12" s="317"/>
      <c r="M12" s="317" t="s">
        <v>123</v>
      </c>
      <c r="N12" s="317"/>
      <c r="O12" s="317"/>
      <c r="P12" s="330"/>
      <c r="Q12" s="331"/>
    </row>
    <row r="13" spans="2:17" s="141" customFormat="1" ht="16.2" customHeight="1" x14ac:dyDescent="0.25">
      <c r="B13" s="315"/>
      <c r="C13" s="326"/>
      <c r="D13" s="327"/>
      <c r="E13" s="318">
        <f>IF(GA55A!D11="","",ROUND(M11*0.3,0))</f>
        <v>0</v>
      </c>
      <c r="F13" s="319"/>
      <c r="G13" s="320"/>
      <c r="H13" s="329">
        <f>IF(GA55A!D11="","",IF((GA55A!W34+'Other Deduction'!D9)&gt;200000,200000,(GA55A!W34+'Other Deduction'!D9)))</f>
        <v>0</v>
      </c>
      <c r="I13" s="329"/>
      <c r="J13" s="329"/>
      <c r="K13" s="329">
        <f>IF(GA55A!D11="","",'Other Deduction'!D7)</f>
        <v>0</v>
      </c>
      <c r="L13" s="329"/>
      <c r="M13" s="329">
        <f>IF(GA55A!D11="","",(E13+H13+K13))</f>
        <v>0</v>
      </c>
      <c r="N13" s="329"/>
      <c r="O13" s="329"/>
      <c r="P13" s="330"/>
      <c r="Q13" s="331"/>
    </row>
    <row r="14" spans="2:17" s="141" customFormat="1" ht="16.2" customHeight="1" x14ac:dyDescent="0.25">
      <c r="B14" s="232"/>
      <c r="C14" s="333" t="s">
        <v>148</v>
      </c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233" t="s">
        <v>111</v>
      </c>
      <c r="Q14" s="235">
        <f>IF(GA55A!D11="","",(M11-M13))</f>
        <v>0</v>
      </c>
    </row>
    <row r="15" spans="2:17" s="141" customFormat="1" ht="16.2" customHeight="1" x14ac:dyDescent="0.25">
      <c r="B15" s="232">
        <v>8</v>
      </c>
      <c r="C15" s="334" t="s">
        <v>147</v>
      </c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233" t="s">
        <v>111</v>
      </c>
      <c r="Q15" s="235">
        <f>IF(GA55A!D11="","",(Q10+Q14))</f>
        <v>724294</v>
      </c>
    </row>
    <row r="16" spans="2:17" s="141" customFormat="1" ht="16.2" customHeight="1" x14ac:dyDescent="0.25">
      <c r="B16" s="232">
        <v>9</v>
      </c>
      <c r="C16" s="316" t="s">
        <v>124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233" t="s">
        <v>111</v>
      </c>
      <c r="Q16" s="235">
        <f>IF(GA55A!D11="","",'Other Deduction'!G3+'Other Deduction'!G4)</f>
        <v>0</v>
      </c>
    </row>
    <row r="17" spans="2:17" s="141" customFormat="1" ht="16.2" customHeight="1" x14ac:dyDescent="0.25">
      <c r="B17" s="232">
        <v>10</v>
      </c>
      <c r="C17" s="316" t="s">
        <v>125</v>
      </c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233" t="s">
        <v>111</v>
      </c>
      <c r="Q17" s="234">
        <f>IF(GA55A!D11="","",(Q15+Q16))</f>
        <v>724294</v>
      </c>
    </row>
    <row r="18" spans="2:17" s="141" customFormat="1" ht="16.2" customHeight="1" x14ac:dyDescent="0.25">
      <c r="B18" s="361">
        <v>11</v>
      </c>
      <c r="C18" s="368" t="s">
        <v>126</v>
      </c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9"/>
    </row>
    <row r="19" spans="2:17" s="141" customFormat="1" ht="16.2" customHeight="1" x14ac:dyDescent="0.25">
      <c r="B19" s="362"/>
      <c r="C19" s="370" t="s">
        <v>127</v>
      </c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1"/>
    </row>
    <row r="20" spans="2:17" s="141" customFormat="1" ht="16.2" customHeight="1" x14ac:dyDescent="0.25">
      <c r="B20" s="362"/>
      <c r="C20" s="236" t="s">
        <v>22</v>
      </c>
      <c r="D20" s="338" t="s">
        <v>134</v>
      </c>
      <c r="E20" s="338"/>
      <c r="F20" s="338"/>
      <c r="G20" s="338"/>
      <c r="H20" s="233" t="s">
        <v>111</v>
      </c>
      <c r="I20" s="142">
        <f>IF(GA55A!D11="","",GA55A!Q34)</f>
        <v>48000</v>
      </c>
      <c r="J20" s="236" t="s">
        <v>23</v>
      </c>
      <c r="K20" s="372" t="s">
        <v>133</v>
      </c>
      <c r="L20" s="372"/>
      <c r="M20" s="372"/>
      <c r="N20" s="233" t="s">
        <v>111</v>
      </c>
      <c r="O20" s="142">
        <f>IF(GA55A!D11="","",IF(GA55A!Z3="Yes",GA55A!O34,0))</f>
        <v>67808</v>
      </c>
      <c r="P20" s="364"/>
      <c r="Q20" s="365"/>
    </row>
    <row r="21" spans="2:17" s="141" customFormat="1" ht="16.2" customHeight="1" x14ac:dyDescent="0.25">
      <c r="B21" s="362"/>
      <c r="C21" s="236" t="s">
        <v>24</v>
      </c>
      <c r="D21" s="338" t="s">
        <v>135</v>
      </c>
      <c r="E21" s="338"/>
      <c r="F21" s="338"/>
      <c r="G21" s="338"/>
      <c r="H21" s="233" t="s">
        <v>111</v>
      </c>
      <c r="I21" s="142">
        <f>IF(GA55A!D11="","",GA55A!T34+'Other Deduction'!D10)</f>
        <v>29313</v>
      </c>
      <c r="J21" s="236" t="s">
        <v>25</v>
      </c>
      <c r="K21" s="373" t="s">
        <v>140</v>
      </c>
      <c r="L21" s="373"/>
      <c r="M21" s="373"/>
      <c r="N21" s="233" t="s">
        <v>111</v>
      </c>
      <c r="O21" s="142">
        <f>IF(GA55A!D11="","",'Other Deduction'!G6)</f>
        <v>0</v>
      </c>
      <c r="P21" s="377"/>
      <c r="Q21" s="378"/>
    </row>
    <row r="22" spans="2:17" s="141" customFormat="1" ht="16.2" customHeight="1" x14ac:dyDescent="0.25">
      <c r="B22" s="362"/>
      <c r="C22" s="236" t="s">
        <v>26</v>
      </c>
      <c r="D22" s="338" t="s">
        <v>136</v>
      </c>
      <c r="E22" s="338"/>
      <c r="F22" s="338"/>
      <c r="G22" s="338"/>
      <c r="H22" s="233" t="s">
        <v>111</v>
      </c>
      <c r="I22" s="142">
        <f>IF(GA55A!D11="","",'Other Deduction'!D14)</f>
        <v>0</v>
      </c>
      <c r="J22" s="236" t="s">
        <v>27</v>
      </c>
      <c r="K22" s="373" t="s">
        <v>129</v>
      </c>
      <c r="L22" s="373"/>
      <c r="M22" s="373"/>
      <c r="N22" s="233" t="s">
        <v>111</v>
      </c>
      <c r="O22" s="142">
        <f>IF(GA55A!D11="","",'Other Deduction'!D15)</f>
        <v>0</v>
      </c>
      <c r="P22" s="377"/>
      <c r="Q22" s="378"/>
    </row>
    <row r="23" spans="2:17" s="141" customFormat="1" ht="16.2" customHeight="1" x14ac:dyDescent="0.25">
      <c r="B23" s="362"/>
      <c r="C23" s="236" t="s">
        <v>28</v>
      </c>
      <c r="D23" s="338" t="s">
        <v>141</v>
      </c>
      <c r="E23" s="338"/>
      <c r="F23" s="338"/>
      <c r="G23" s="338"/>
      <c r="H23" s="233" t="s">
        <v>111</v>
      </c>
      <c r="I23" s="142">
        <f>IF(GA55A!D11="","",'Other Deduction'!D16)</f>
        <v>0</v>
      </c>
      <c r="J23" s="236" t="s">
        <v>29</v>
      </c>
      <c r="K23" s="373" t="s">
        <v>130</v>
      </c>
      <c r="L23" s="373"/>
      <c r="M23" s="373"/>
      <c r="N23" s="233" t="s">
        <v>111</v>
      </c>
      <c r="O23" s="142">
        <f>IF(GA55A!D11="","",'Other Deduction'!D12)</f>
        <v>0</v>
      </c>
      <c r="P23" s="377"/>
      <c r="Q23" s="378"/>
    </row>
    <row r="24" spans="2:17" s="141" customFormat="1" ht="16.2" customHeight="1" x14ac:dyDescent="0.25">
      <c r="B24" s="362"/>
      <c r="C24" s="236" t="s">
        <v>30</v>
      </c>
      <c r="D24" s="338" t="s">
        <v>137</v>
      </c>
      <c r="E24" s="338"/>
      <c r="F24" s="338"/>
      <c r="G24" s="338"/>
      <c r="H24" s="233" t="s">
        <v>111</v>
      </c>
      <c r="I24" s="142">
        <f>IF(GA55A!D11="","",'Other Deduction'!D17)</f>
        <v>0</v>
      </c>
      <c r="J24" s="236" t="s">
        <v>31</v>
      </c>
      <c r="K24" s="373" t="s">
        <v>139</v>
      </c>
      <c r="L24" s="373"/>
      <c r="M24" s="373"/>
      <c r="N24" s="233" t="s">
        <v>111</v>
      </c>
      <c r="O24" s="142">
        <f>IF(GA55A!D11="","",'Other Deduction'!G15)</f>
        <v>0</v>
      </c>
      <c r="P24" s="377"/>
      <c r="Q24" s="378"/>
    </row>
    <row r="25" spans="2:17" s="141" customFormat="1" ht="16.2" customHeight="1" x14ac:dyDescent="0.25">
      <c r="B25" s="362"/>
      <c r="C25" s="236" t="s">
        <v>32</v>
      </c>
      <c r="D25" s="338" t="s">
        <v>142</v>
      </c>
      <c r="E25" s="338"/>
      <c r="F25" s="338"/>
      <c r="G25" s="338"/>
      <c r="H25" s="233" t="s">
        <v>111</v>
      </c>
      <c r="I25" s="142">
        <f>IF(GA55A!D11="","",IF(GA55A!Z3="No",GA55A!O34,0))</f>
        <v>0</v>
      </c>
      <c r="J25" s="236" t="s">
        <v>33</v>
      </c>
      <c r="K25" s="373" t="s">
        <v>144</v>
      </c>
      <c r="L25" s="373"/>
      <c r="M25" s="373"/>
      <c r="N25" s="233" t="s">
        <v>111</v>
      </c>
      <c r="O25" s="142">
        <f>IF(GA55A!D11="","",'Other Deduction'!G16)</f>
        <v>0</v>
      </c>
      <c r="P25" s="377"/>
      <c r="Q25" s="378"/>
    </row>
    <row r="26" spans="2:17" s="141" customFormat="1" ht="16.2" customHeight="1" x14ac:dyDescent="0.25">
      <c r="B26" s="362"/>
      <c r="C26" s="236" t="s">
        <v>34</v>
      </c>
      <c r="D26" s="335" t="s">
        <v>143</v>
      </c>
      <c r="E26" s="336"/>
      <c r="F26" s="336"/>
      <c r="G26" s="337"/>
      <c r="H26" s="233" t="s">
        <v>111</v>
      </c>
      <c r="I26" s="142">
        <f>IF(GA55A!D11="","",IF(OR(GA55A!U14=0,GA55A!U14=""),0,220))</f>
        <v>220</v>
      </c>
      <c r="J26" s="236" t="s">
        <v>35</v>
      </c>
      <c r="K26" s="338" t="s">
        <v>145</v>
      </c>
      <c r="L26" s="338"/>
      <c r="M26" s="338"/>
      <c r="N26" s="233" t="s">
        <v>111</v>
      </c>
      <c r="O26" s="142">
        <f>IF(GA55A!D11="","",'Other Deduction'!D11)</f>
        <v>0</v>
      </c>
      <c r="P26" s="377"/>
      <c r="Q26" s="378"/>
    </row>
    <row r="27" spans="2:17" s="141" customFormat="1" ht="16.2" customHeight="1" x14ac:dyDescent="0.25">
      <c r="B27" s="362"/>
      <c r="C27" s="236" t="s">
        <v>36</v>
      </c>
      <c r="D27" s="338" t="s">
        <v>128</v>
      </c>
      <c r="E27" s="338"/>
      <c r="F27" s="338"/>
      <c r="G27" s="338"/>
      <c r="H27" s="233" t="s">
        <v>111</v>
      </c>
      <c r="I27" s="142">
        <f>IF(GA55A!D11="","",'Other Deduction'!D13)</f>
        <v>0</v>
      </c>
      <c r="J27" s="236" t="s">
        <v>37</v>
      </c>
      <c r="K27" s="338" t="s">
        <v>131</v>
      </c>
      <c r="L27" s="338"/>
      <c r="M27" s="338"/>
      <c r="N27" s="233" t="s">
        <v>111</v>
      </c>
      <c r="O27" s="142">
        <f>IF(GA55A!D11="","",'Other Deduction'!G5)</f>
        <v>0</v>
      </c>
      <c r="P27" s="377"/>
      <c r="Q27" s="378"/>
    </row>
    <row r="28" spans="2:17" s="141" customFormat="1" ht="16.2" customHeight="1" x14ac:dyDescent="0.25">
      <c r="B28" s="362"/>
      <c r="C28" s="236" t="s">
        <v>38</v>
      </c>
      <c r="D28" s="338" t="s">
        <v>138</v>
      </c>
      <c r="E28" s="338"/>
      <c r="F28" s="338"/>
      <c r="G28" s="338"/>
      <c r="H28" s="233" t="s">
        <v>111</v>
      </c>
      <c r="I28" s="142">
        <f>IF(GA55A!D11="","",GA55A!V34+'Other Deduction'!D8)</f>
        <v>0</v>
      </c>
      <c r="J28" s="236" t="s">
        <v>70</v>
      </c>
      <c r="K28" s="338" t="s">
        <v>132</v>
      </c>
      <c r="L28" s="338"/>
      <c r="M28" s="338"/>
      <c r="N28" s="233" t="s">
        <v>111</v>
      </c>
      <c r="O28" s="142">
        <f>IF(GA55A!D11="","",'Other Deduction'!D18)</f>
        <v>0</v>
      </c>
      <c r="P28" s="377"/>
      <c r="Q28" s="378"/>
    </row>
    <row r="29" spans="2:17" s="141" customFormat="1" ht="16.2" customHeight="1" x14ac:dyDescent="0.25">
      <c r="B29" s="362"/>
      <c r="C29" s="374" t="s">
        <v>146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6"/>
      <c r="N29" s="233" t="s">
        <v>111</v>
      </c>
      <c r="O29" s="237">
        <f>IF(GA55A!D11="","",SUM(I20:I28)+SUM(O20:O28))</f>
        <v>145341</v>
      </c>
      <c r="P29" s="366"/>
      <c r="Q29" s="367"/>
    </row>
    <row r="30" spans="2:17" s="141" customFormat="1" ht="16.2" customHeight="1" x14ac:dyDescent="0.25">
      <c r="B30" s="362"/>
      <c r="C30" s="382" t="s">
        <v>164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233" t="s">
        <v>111</v>
      </c>
      <c r="Q30" s="234">
        <f>IF(GA55A!D11="","",IF(O29&lt;150001,ROUND(O29,0),150000))</f>
        <v>145341</v>
      </c>
    </row>
    <row r="31" spans="2:17" s="141" customFormat="1" ht="16.2" customHeight="1" x14ac:dyDescent="0.25">
      <c r="B31" s="362"/>
      <c r="C31" s="379" t="s">
        <v>165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1"/>
      <c r="P31" s="233"/>
      <c r="Q31" s="235">
        <f>IF(GA55A!D11="","",O20)</f>
        <v>67808</v>
      </c>
    </row>
    <row r="32" spans="2:17" s="141" customFormat="1" ht="16.2" customHeight="1" x14ac:dyDescent="0.25">
      <c r="B32" s="362"/>
      <c r="C32" s="379" t="s">
        <v>166</v>
      </c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1"/>
      <c r="P32" s="233" t="s">
        <v>111</v>
      </c>
      <c r="Q32" s="235">
        <f>IF(GA55A!D11="","",'Other Deduction'!G7)</f>
        <v>0</v>
      </c>
    </row>
    <row r="33" spans="2:17" s="141" customFormat="1" ht="16.2" customHeight="1" x14ac:dyDescent="0.25">
      <c r="B33" s="363"/>
      <c r="C33" s="428" t="s">
        <v>193</v>
      </c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233" t="s">
        <v>111</v>
      </c>
      <c r="Q33" s="234">
        <f>IF(GA55A!D11="","",SUM(Q30:Q32))</f>
        <v>213149</v>
      </c>
    </row>
    <row r="34" spans="2:17" s="141" customFormat="1" ht="16.2" customHeight="1" x14ac:dyDescent="0.25">
      <c r="B34" s="361">
        <v>12</v>
      </c>
      <c r="C34" s="421" t="s">
        <v>198</v>
      </c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2"/>
    </row>
    <row r="35" spans="2:17" s="141" customFormat="1" ht="16.2" customHeight="1" x14ac:dyDescent="0.25">
      <c r="B35" s="362"/>
      <c r="C35" s="423" t="s">
        <v>167</v>
      </c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5"/>
      <c r="P35" s="233" t="s">
        <v>111</v>
      </c>
      <c r="Q35" s="235">
        <f>IF(GA55A!D11="","",'Other Deduction'!G8)</f>
        <v>0</v>
      </c>
    </row>
    <row r="36" spans="2:17" s="141" customFormat="1" ht="16.2" customHeight="1" x14ac:dyDescent="0.25">
      <c r="B36" s="362"/>
      <c r="C36" s="426" t="s">
        <v>168</v>
      </c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233" t="s">
        <v>111</v>
      </c>
      <c r="Q36" s="235">
        <f>IF(GA55A!D11="","",'Other Deduction'!G9)</f>
        <v>0</v>
      </c>
    </row>
    <row r="37" spans="2:17" s="141" customFormat="1" ht="16.2" customHeight="1" x14ac:dyDescent="0.25">
      <c r="B37" s="362"/>
      <c r="C37" s="426" t="s">
        <v>169</v>
      </c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233" t="s">
        <v>111</v>
      </c>
      <c r="Q37" s="235">
        <f>IF(GA55A!D11="","",'Other Deduction'!G10)</f>
        <v>0</v>
      </c>
    </row>
    <row r="38" spans="2:17" s="141" customFormat="1" ht="16.2" customHeight="1" x14ac:dyDescent="0.25">
      <c r="B38" s="362"/>
      <c r="C38" s="426" t="s">
        <v>170</v>
      </c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233" t="s">
        <v>111</v>
      </c>
      <c r="Q38" s="235">
        <f>IF(GA55A!D11="","",'Other Deduction'!G11)</f>
        <v>0</v>
      </c>
    </row>
    <row r="39" spans="2:17" s="141" customFormat="1" ht="16.2" customHeight="1" x14ac:dyDescent="0.25">
      <c r="B39" s="362"/>
      <c r="C39" s="426" t="s">
        <v>172</v>
      </c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233" t="s">
        <v>111</v>
      </c>
      <c r="Q39" s="235">
        <f>IF(GA55A!D11="","",'Other Deduction'!G12)</f>
        <v>100</v>
      </c>
    </row>
    <row r="40" spans="2:17" s="141" customFormat="1" ht="16.2" customHeight="1" x14ac:dyDescent="0.25">
      <c r="B40" s="362"/>
      <c r="C40" s="423" t="s">
        <v>171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5"/>
      <c r="P40" s="233" t="s">
        <v>111</v>
      </c>
      <c r="Q40" s="235">
        <f>IF(GA55A!D11="","",'Other Deduction'!G13)</f>
        <v>0</v>
      </c>
    </row>
    <row r="41" spans="2:17" s="141" customFormat="1" ht="16.2" customHeight="1" x14ac:dyDescent="0.25">
      <c r="B41" s="362"/>
      <c r="C41" s="393" t="s">
        <v>173</v>
      </c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5"/>
      <c r="P41" s="233" t="s">
        <v>111</v>
      </c>
      <c r="Q41" s="235">
        <f>IF(GA55A!D11="","",IF(GA55A!P5="Yes",IF('Other Deduction'!G3&lt;50001,'Other Deduction'!G3,50000),IF('Other Deduction'!G3&lt;10001,'Other Deduction'!G3,10000)))</f>
        <v>0</v>
      </c>
    </row>
    <row r="42" spans="2:17" s="141" customFormat="1" ht="16.2" customHeight="1" x14ac:dyDescent="0.25">
      <c r="B42" s="362"/>
      <c r="C42" s="393" t="s">
        <v>174</v>
      </c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5"/>
      <c r="P42" s="233" t="s">
        <v>111</v>
      </c>
      <c r="Q42" s="235">
        <f>IF(GA55A!D11="","",'Other Deduction'!G14)</f>
        <v>0</v>
      </c>
    </row>
    <row r="43" spans="2:17" s="141" customFormat="1" ht="16.2" customHeight="1" x14ac:dyDescent="0.25">
      <c r="B43" s="363"/>
      <c r="C43" s="427" t="s">
        <v>176</v>
      </c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233" t="s">
        <v>111</v>
      </c>
      <c r="Q43" s="234">
        <f>IF(GA55A!D11="","",SUM(Q35:Q42))</f>
        <v>100</v>
      </c>
    </row>
    <row r="44" spans="2:17" s="141" customFormat="1" ht="16.2" customHeight="1" x14ac:dyDescent="0.25">
      <c r="B44" s="232">
        <v>13</v>
      </c>
      <c r="C44" s="339" t="s">
        <v>175</v>
      </c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233" t="s">
        <v>111</v>
      </c>
      <c r="Q44" s="235">
        <f>IF(GA55A!D11="","",Q33+Q43)</f>
        <v>213249</v>
      </c>
    </row>
    <row r="45" spans="2:17" s="141" customFormat="1" ht="16.2" customHeight="1" x14ac:dyDescent="0.25">
      <c r="B45" s="232">
        <v>14</v>
      </c>
      <c r="C45" s="426" t="s">
        <v>194</v>
      </c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233" t="s">
        <v>111</v>
      </c>
      <c r="Q45" s="235">
        <f>IF(GA55A!D11="","",(Q17-Q44))</f>
        <v>511045</v>
      </c>
    </row>
    <row r="46" spans="2:17" s="141" customFormat="1" ht="16.2" customHeight="1" x14ac:dyDescent="0.25">
      <c r="B46" s="232">
        <v>15</v>
      </c>
      <c r="C46" s="339" t="s">
        <v>195</v>
      </c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233" t="s">
        <v>111</v>
      </c>
      <c r="Q46" s="234">
        <f>IF(GA55A!D11="","",ROUND(Q45,-1))</f>
        <v>511050</v>
      </c>
    </row>
    <row r="47" spans="2:17" s="141" customFormat="1" ht="16.2" customHeight="1" x14ac:dyDescent="0.25">
      <c r="B47" s="361">
        <v>16</v>
      </c>
      <c r="C47" s="409" t="s">
        <v>180</v>
      </c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10"/>
    </row>
    <row r="48" spans="2:17" s="141" customFormat="1" ht="16.2" customHeight="1" x14ac:dyDescent="0.25">
      <c r="B48" s="362"/>
      <c r="C48" s="411" t="s">
        <v>177</v>
      </c>
      <c r="D48" s="411"/>
      <c r="E48" s="411"/>
      <c r="F48" s="411"/>
      <c r="G48" s="411"/>
      <c r="H48" s="411" t="s">
        <v>178</v>
      </c>
      <c r="I48" s="411"/>
      <c r="J48" s="411"/>
      <c r="K48" s="411"/>
      <c r="L48" s="412" t="s">
        <v>179</v>
      </c>
      <c r="M48" s="413"/>
      <c r="N48" s="413"/>
      <c r="O48" s="414"/>
      <c r="P48" s="238"/>
      <c r="Q48" s="239"/>
    </row>
    <row r="49" spans="2:17" s="141" customFormat="1" ht="16.2" customHeight="1" x14ac:dyDescent="0.25">
      <c r="B49" s="362"/>
      <c r="C49" s="385" t="s">
        <v>181</v>
      </c>
      <c r="D49" s="386"/>
      <c r="E49" s="387"/>
      <c r="F49" s="384" t="s">
        <v>39</v>
      </c>
      <c r="G49" s="384"/>
      <c r="H49" s="385" t="s">
        <v>182</v>
      </c>
      <c r="I49" s="386"/>
      <c r="J49" s="387"/>
      <c r="K49" s="240" t="s">
        <v>39</v>
      </c>
      <c r="L49" s="385"/>
      <c r="M49" s="386"/>
      <c r="N49" s="387"/>
      <c r="O49" s="240"/>
      <c r="P49" s="233" t="s">
        <v>111</v>
      </c>
      <c r="Q49" s="235">
        <f>IF(GA55A!D11="","",0)</f>
        <v>0</v>
      </c>
    </row>
    <row r="50" spans="2:17" s="141" customFormat="1" ht="16.2" customHeight="1" x14ac:dyDescent="0.25">
      <c r="B50" s="362"/>
      <c r="C50" s="385" t="s">
        <v>40</v>
      </c>
      <c r="D50" s="386"/>
      <c r="E50" s="387"/>
      <c r="F50" s="383">
        <v>0.05</v>
      </c>
      <c r="G50" s="384"/>
      <c r="H50" s="384" t="s">
        <v>58</v>
      </c>
      <c r="I50" s="384"/>
      <c r="J50" s="384"/>
      <c r="K50" s="241">
        <v>0.05</v>
      </c>
      <c r="L50" s="385" t="s">
        <v>320</v>
      </c>
      <c r="M50" s="386"/>
      <c r="N50" s="387"/>
      <c r="O50" s="240" t="s">
        <v>39</v>
      </c>
      <c r="P50" s="233" t="s">
        <v>111</v>
      </c>
      <c r="Q50" s="235">
        <f>IF(GA55A!D11="","",ROUND(IF(GA55A!P5="No",IF(Q46&lt;250001,0,IF(Q46&gt;500000,12500,((Q46-250000)*0.05))),IF(Q46&lt;300001,0,IF(Q46&gt;500000,10000,((Q46-300000)*0.05)))),0))</f>
        <v>12500</v>
      </c>
    </row>
    <row r="51" spans="2:17" s="141" customFormat="1" ht="16.2" customHeight="1" x14ac:dyDescent="0.25">
      <c r="B51" s="362"/>
      <c r="C51" s="385" t="s">
        <v>41</v>
      </c>
      <c r="D51" s="386"/>
      <c r="E51" s="387"/>
      <c r="F51" s="383">
        <v>0.2</v>
      </c>
      <c r="G51" s="384"/>
      <c r="H51" s="384" t="s">
        <v>41</v>
      </c>
      <c r="I51" s="384"/>
      <c r="J51" s="384"/>
      <c r="K51" s="241">
        <v>0.2</v>
      </c>
      <c r="L51" s="385" t="s">
        <v>41</v>
      </c>
      <c r="M51" s="386"/>
      <c r="N51" s="387"/>
      <c r="O51" s="241">
        <v>0.2</v>
      </c>
      <c r="P51" s="233" t="s">
        <v>111</v>
      </c>
      <c r="Q51" s="235">
        <f>IF(GA55A!D11="","",IF(Q46&lt;500001,0,IF(Q46&gt;1000000,100000,((Q46-500000)*0.2))))</f>
        <v>2210</v>
      </c>
    </row>
    <row r="52" spans="2:17" s="141" customFormat="1" ht="16.2" customHeight="1" x14ac:dyDescent="0.25">
      <c r="B52" s="362"/>
      <c r="C52" s="385" t="s">
        <v>183</v>
      </c>
      <c r="D52" s="386"/>
      <c r="E52" s="387"/>
      <c r="F52" s="383">
        <v>0.3</v>
      </c>
      <c r="G52" s="384"/>
      <c r="H52" s="384" t="s">
        <v>183</v>
      </c>
      <c r="I52" s="384"/>
      <c r="J52" s="384"/>
      <c r="K52" s="241">
        <v>0.3</v>
      </c>
      <c r="L52" s="385" t="s">
        <v>183</v>
      </c>
      <c r="M52" s="386"/>
      <c r="N52" s="387"/>
      <c r="O52" s="241">
        <v>0.3</v>
      </c>
      <c r="P52" s="233" t="s">
        <v>111</v>
      </c>
      <c r="Q52" s="235">
        <f>IF(GA55A!D11="","",IF(Q46&lt;1000001,0,((Q46-1000000)*0.3)))</f>
        <v>0</v>
      </c>
    </row>
    <row r="53" spans="2:17" s="141" customFormat="1" ht="16.2" customHeight="1" x14ac:dyDescent="0.25">
      <c r="B53" s="362"/>
      <c r="C53" s="404" t="s">
        <v>184</v>
      </c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6"/>
      <c r="P53" s="233" t="s">
        <v>111</v>
      </c>
      <c r="Q53" s="234">
        <f>IF(GA55A!D11="","",SUM(Q49:Q52))</f>
        <v>14710</v>
      </c>
    </row>
    <row r="54" spans="2:17" s="141" customFormat="1" ht="16.2" customHeight="1" x14ac:dyDescent="0.25">
      <c r="B54" s="362"/>
      <c r="C54" s="415" t="s">
        <v>324</v>
      </c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7"/>
      <c r="P54" s="233" t="s">
        <v>111</v>
      </c>
      <c r="Q54" s="235">
        <f>IF(GA55A!D11="","",IF(Q46&gt;500000,0,IF(Q53&lt;12501,Q53,12500)))</f>
        <v>0</v>
      </c>
    </row>
    <row r="55" spans="2:17" s="141" customFormat="1" ht="16.2" customHeight="1" x14ac:dyDescent="0.25">
      <c r="B55" s="362"/>
      <c r="C55" s="404" t="s">
        <v>197</v>
      </c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6"/>
      <c r="P55" s="233" t="s">
        <v>111</v>
      </c>
      <c r="Q55" s="234">
        <f>IF(GA55A!D11="","",Q53-Q54)</f>
        <v>14710</v>
      </c>
    </row>
    <row r="56" spans="2:17" s="141" customFormat="1" ht="16.2" customHeight="1" x14ac:dyDescent="0.25">
      <c r="B56" s="362"/>
      <c r="C56" s="407" t="s">
        <v>325</v>
      </c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233" t="s">
        <v>111</v>
      </c>
      <c r="Q56" s="235">
        <f>IF(GA55A!D11="","",ROUND(Q55*0.04,0))</f>
        <v>588</v>
      </c>
    </row>
    <row r="57" spans="2:17" s="141" customFormat="1" ht="16.2" customHeight="1" x14ac:dyDescent="0.25">
      <c r="B57" s="363"/>
      <c r="C57" s="408" t="s">
        <v>230</v>
      </c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233" t="s">
        <v>111</v>
      </c>
      <c r="Q57" s="234">
        <f>IF(GA55A!D11="","",SUM(Q55:Q56))</f>
        <v>15298</v>
      </c>
    </row>
    <row r="58" spans="2:17" s="141" customFormat="1" ht="16.2" customHeight="1" x14ac:dyDescent="0.25">
      <c r="B58" s="232">
        <v>17</v>
      </c>
      <c r="C58" s="393" t="s">
        <v>196</v>
      </c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5"/>
      <c r="P58" s="233" t="s">
        <v>111</v>
      </c>
      <c r="Q58" s="235">
        <f>IF(GA55A!D11="","",'Other Deduction'!G17)</f>
        <v>0</v>
      </c>
    </row>
    <row r="59" spans="2:17" s="141" customFormat="1" ht="16.2" customHeight="1" x14ac:dyDescent="0.25">
      <c r="B59" s="232">
        <v>18</v>
      </c>
      <c r="C59" s="339" t="s">
        <v>185</v>
      </c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233" t="s">
        <v>111</v>
      </c>
      <c r="Q59" s="234">
        <f>IF(GA55A!D11="","",Q57-Q58)</f>
        <v>15298</v>
      </c>
    </row>
    <row r="60" spans="2:17" ht="16.2" customHeight="1" x14ac:dyDescent="0.4">
      <c r="B60" s="361">
        <v>19</v>
      </c>
      <c r="C60" s="399" t="s">
        <v>186</v>
      </c>
      <c r="D60" s="399"/>
      <c r="E60" s="400"/>
      <c r="F60" s="396" t="s">
        <v>187</v>
      </c>
      <c r="G60" s="396"/>
      <c r="H60" s="396"/>
      <c r="I60" s="396"/>
      <c r="J60" s="397" t="s">
        <v>188</v>
      </c>
      <c r="K60" s="398"/>
      <c r="L60" s="242" t="s">
        <v>189</v>
      </c>
      <c r="M60" s="397" t="s">
        <v>190</v>
      </c>
      <c r="N60" s="398"/>
      <c r="O60" s="242" t="s">
        <v>191</v>
      </c>
      <c r="P60" s="419" t="s">
        <v>192</v>
      </c>
      <c r="Q60" s="420"/>
    </row>
    <row r="61" spans="2:17" ht="16.2" customHeight="1" x14ac:dyDescent="0.4">
      <c r="B61" s="363"/>
      <c r="C61" s="401"/>
      <c r="D61" s="401"/>
      <c r="E61" s="402"/>
      <c r="F61" s="388">
        <f>IF(GA55A!D11="","",SUM(GA55A!X13:X19))</f>
        <v>0</v>
      </c>
      <c r="G61" s="388"/>
      <c r="H61" s="388"/>
      <c r="I61" s="388"/>
      <c r="J61" s="388">
        <f>IF(GA55A!D11="","",SUM(GA55A!X20:X22))</f>
        <v>12000</v>
      </c>
      <c r="K61" s="388"/>
      <c r="L61" s="240">
        <f>IF(GA55A!D11="","",GA55A!X23)</f>
        <v>2000</v>
      </c>
      <c r="M61" s="388">
        <f>IF(GA55A!D11="","",GA55A!X24)</f>
        <v>0</v>
      </c>
      <c r="N61" s="388"/>
      <c r="O61" s="243">
        <f>IF(GA55A!D11="","",SUM(GA55A!X25:X33)+'Other Deduction'!G18)</f>
        <v>0</v>
      </c>
      <c r="P61" s="389">
        <f>IF(GA55A!D11="","",(F61+J61+L61+M61+O61))</f>
        <v>14000</v>
      </c>
      <c r="Q61" s="390"/>
    </row>
    <row r="62" spans="2:17" ht="16.2" customHeight="1" thickBot="1" x14ac:dyDescent="0.45">
      <c r="B62" s="391" t="str">
        <f>IF(GA55A!D11="","",IF(Q59&gt;P61,"Income Tax Payable",IF(Q59&lt;P61,"Income Tax Refundable","Income Tax Payble/Refundable")))</f>
        <v>Income Tax Payable</v>
      </c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244" t="s">
        <v>110</v>
      </c>
      <c r="Q62" s="245">
        <f>IF(GA55A!D11="","",IF(Q59&gt;P61,Q59-P61,P61-Q59))</f>
        <v>1298</v>
      </c>
    </row>
    <row r="63" spans="2:17" ht="16.2" customHeight="1" x14ac:dyDescent="0.4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7"/>
      <c r="Q63" s="248"/>
    </row>
    <row r="64" spans="2:17" ht="16.2" customHeight="1" x14ac:dyDescent="0.45">
      <c r="B64" s="249"/>
      <c r="C64" s="249"/>
      <c r="D64" s="249"/>
      <c r="E64" s="250" t="s">
        <v>199</v>
      </c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51"/>
      <c r="Q64" s="252">
        <f ca="1">TODAY()</f>
        <v>43800</v>
      </c>
    </row>
    <row r="65" spans="1:18" ht="16.2" customHeight="1" x14ac:dyDescent="0.45">
      <c r="B65" s="144"/>
      <c r="C65" s="144"/>
      <c r="D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6"/>
      <c r="Q65" s="147"/>
    </row>
    <row r="66" spans="1:18" s="148" customFormat="1" ht="16.2" hidden="1" customHeight="1" x14ac:dyDescent="0.4">
      <c r="B66" s="149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</row>
    <row r="67" spans="1:18" s="148" customFormat="1" ht="16.2" hidden="1" customHeight="1" x14ac:dyDescent="0.4">
      <c r="B67" s="150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</row>
    <row r="68" spans="1:18" s="148" customFormat="1" ht="16.2" hidden="1" customHeight="1" x14ac:dyDescent="0.4">
      <c r="B68" s="149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</row>
    <row r="69" spans="1:18" s="148" customFormat="1" ht="16.2" hidden="1" customHeight="1" x14ac:dyDescent="0.4"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403"/>
      <c r="M69" s="403"/>
      <c r="N69" s="403"/>
      <c r="O69" s="403"/>
      <c r="P69" s="403"/>
      <c r="Q69" s="403"/>
    </row>
    <row r="70" spans="1:18" s="148" customFormat="1" ht="16.2" hidden="1" customHeight="1" x14ac:dyDescent="0.4"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403"/>
      <c r="M70" s="403"/>
      <c r="N70" s="403"/>
      <c r="O70" s="403"/>
      <c r="P70" s="403"/>
      <c r="Q70" s="403"/>
    </row>
    <row r="71" spans="1:18" s="148" customFormat="1" ht="16.2" hidden="1" customHeight="1" x14ac:dyDescent="0.4"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403"/>
      <c r="M71" s="403"/>
      <c r="N71" s="403"/>
      <c r="O71" s="403"/>
      <c r="P71" s="403"/>
      <c r="Q71" s="403"/>
    </row>
    <row r="72" spans="1:18" s="148" customFormat="1" ht="16.2" hidden="1" customHeight="1" x14ac:dyDescent="0.4"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403"/>
      <c r="M72" s="403"/>
      <c r="N72" s="403"/>
      <c r="O72" s="403"/>
      <c r="P72" s="403"/>
      <c r="Q72" s="403"/>
    </row>
    <row r="73" spans="1:18" s="148" customFormat="1" ht="16.2" hidden="1" customHeight="1" x14ac:dyDescent="0.4"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403"/>
      <c r="M73" s="403"/>
      <c r="N73" s="403"/>
      <c r="O73" s="403"/>
      <c r="P73" s="403"/>
      <c r="Q73" s="403"/>
    </row>
    <row r="74" spans="1:18" s="148" customFormat="1" ht="16.2" hidden="1" customHeight="1" x14ac:dyDescent="0.45">
      <c r="B74" s="150"/>
      <c r="C74" s="150"/>
      <c r="D74" s="328"/>
      <c r="E74" s="328"/>
      <c r="F74" s="328"/>
      <c r="G74" s="328"/>
      <c r="H74" s="328"/>
      <c r="I74" s="328"/>
      <c r="J74" s="328"/>
      <c r="K74" s="150"/>
      <c r="L74" s="403"/>
      <c r="M74" s="403"/>
      <c r="N74" s="403"/>
      <c r="O74" s="403"/>
      <c r="P74" s="403"/>
      <c r="Q74" s="403"/>
    </row>
    <row r="75" spans="1:18" s="148" customFormat="1" ht="16.2" hidden="1" customHeight="1" x14ac:dyDescent="0.4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403"/>
      <c r="M75" s="403"/>
      <c r="N75" s="403"/>
      <c r="O75" s="403"/>
      <c r="P75" s="403"/>
      <c r="Q75" s="403"/>
    </row>
    <row r="76" spans="1:18" ht="16.2" hidden="1" customHeight="1" x14ac:dyDescent="0.45">
      <c r="A76" s="151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3"/>
      <c r="Q76" s="154"/>
      <c r="R76" s="151"/>
    </row>
    <row r="77" spans="1:18" ht="16.2" hidden="1" customHeight="1" x14ac:dyDescent="0.45">
      <c r="A77" s="151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3"/>
      <c r="Q77" s="154"/>
      <c r="R77" s="151"/>
    </row>
    <row r="78" spans="1:18" ht="16.2" hidden="1" customHeight="1" x14ac:dyDescent="0.45">
      <c r="A78" s="151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3"/>
      <c r="Q78" s="154"/>
      <c r="R78" s="151"/>
    </row>
    <row r="79" spans="1:18" ht="16.2" hidden="1" customHeight="1" x14ac:dyDescent="0.45"/>
    <row r="80" spans="1:18" ht="16.2" hidden="1" customHeight="1" x14ac:dyDescent="0.45"/>
    <row r="81" ht="16.2" hidden="1" customHeight="1" x14ac:dyDescent="0.45"/>
    <row r="82" ht="16.2" hidden="1" customHeight="1" x14ac:dyDescent="0.45"/>
    <row r="83" ht="16.2" hidden="1" customHeight="1" x14ac:dyDescent="0.45"/>
    <row r="84" ht="16.2" hidden="1" customHeight="1" x14ac:dyDescent="0.45"/>
    <row r="85" ht="16.2" hidden="1" customHeight="1" x14ac:dyDescent="0.45"/>
    <row r="86" ht="16.2" hidden="1" customHeight="1" x14ac:dyDescent="0.45"/>
    <row r="87" ht="16.2" hidden="1" customHeight="1" x14ac:dyDescent="0.45"/>
    <row r="88" ht="16.2" hidden="1" customHeight="1" x14ac:dyDescent="0.45"/>
    <row r="89" ht="16.2" hidden="1" customHeight="1" x14ac:dyDescent="0.45"/>
    <row r="90" ht="16.2" hidden="1" customHeight="1" x14ac:dyDescent="0.45"/>
    <row r="91" ht="16.2" hidden="1" customHeight="1" x14ac:dyDescent="0.45"/>
    <row r="92" ht="16.2" hidden="1" customHeight="1" x14ac:dyDescent="0.45"/>
    <row r="93" ht="16.2" hidden="1" customHeight="1" x14ac:dyDescent="0.45"/>
    <row r="94" ht="16.2" hidden="1" customHeight="1" x14ac:dyDescent="0.45"/>
    <row r="95" ht="16.2" hidden="1" customHeight="1" x14ac:dyDescent="0.45"/>
    <row r="96" ht="16.2" hidden="1" customHeight="1" x14ac:dyDescent="0.45"/>
    <row r="97" ht="16.2" hidden="1" customHeight="1" x14ac:dyDescent="0.45"/>
    <row r="98" ht="16.2" hidden="1" customHeight="1" x14ac:dyDescent="0.45"/>
    <row r="99" ht="16.2" hidden="1" customHeight="1" x14ac:dyDescent="0.45"/>
    <row r="100" ht="16.2" hidden="1" customHeight="1" x14ac:dyDescent="0.45"/>
    <row r="101" ht="16.2" hidden="1" customHeight="1" x14ac:dyDescent="0.45"/>
    <row r="102" ht="16.2" hidden="1" customHeight="1" x14ac:dyDescent="0.45"/>
  </sheetData>
  <sheetProtection algorithmName="SHA-512" hashValue="D5KQ1C8p4GfTEf6ris2FOjjz1ECSp4zhLwJ1w8y0GTZsF/dDuqcGG62tSoIFUroBTj1vBvLGURzTlNiBaA8+OQ==" saltValue="3KDcH1QFEQ+P1BS8/NCLqQ==" spinCount="100000" sheet="1" objects="1" scenarios="1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19">
    <mergeCell ref="F50:G50"/>
    <mergeCell ref="C45:O45"/>
    <mergeCell ref="C46:O46"/>
    <mergeCell ref="F49:G49"/>
    <mergeCell ref="H49:J49"/>
    <mergeCell ref="L49:N49"/>
    <mergeCell ref="D28:G28"/>
    <mergeCell ref="C32:O32"/>
    <mergeCell ref="C33:O33"/>
    <mergeCell ref="C41:O41"/>
    <mergeCell ref="C42:O42"/>
    <mergeCell ref="B34:B43"/>
    <mergeCell ref="C34:Q34"/>
    <mergeCell ref="C35:O35"/>
    <mergeCell ref="C36:O36"/>
    <mergeCell ref="C37:O37"/>
    <mergeCell ref="C38:O38"/>
    <mergeCell ref="C39:O39"/>
    <mergeCell ref="C40:O40"/>
    <mergeCell ref="C43:O43"/>
    <mergeCell ref="L69:Q75"/>
    <mergeCell ref="C53:O53"/>
    <mergeCell ref="C56:O56"/>
    <mergeCell ref="C57:O57"/>
    <mergeCell ref="B47:B57"/>
    <mergeCell ref="C47:Q47"/>
    <mergeCell ref="C48:G48"/>
    <mergeCell ref="H48:K48"/>
    <mergeCell ref="L48:O48"/>
    <mergeCell ref="C51:E51"/>
    <mergeCell ref="C52:E52"/>
    <mergeCell ref="C49:E49"/>
    <mergeCell ref="C50:E50"/>
    <mergeCell ref="F51:G51"/>
    <mergeCell ref="H51:J51"/>
    <mergeCell ref="L51:N51"/>
    <mergeCell ref="H50:J50"/>
    <mergeCell ref="L50:N50"/>
    <mergeCell ref="C54:O54"/>
    <mergeCell ref="C55:O55"/>
    <mergeCell ref="C66:Q68"/>
    <mergeCell ref="P60:Q60"/>
    <mergeCell ref="F61:I61"/>
    <mergeCell ref="J61:K61"/>
    <mergeCell ref="F52:G52"/>
    <mergeCell ref="H52:J52"/>
    <mergeCell ref="L52:N52"/>
    <mergeCell ref="M61:N61"/>
    <mergeCell ref="P61:Q61"/>
    <mergeCell ref="B62:O62"/>
    <mergeCell ref="C58:O58"/>
    <mergeCell ref="C59:O59"/>
    <mergeCell ref="F60:I60"/>
    <mergeCell ref="J60:K60"/>
    <mergeCell ref="M60:N60"/>
    <mergeCell ref="C60:E61"/>
    <mergeCell ref="B60:B61"/>
    <mergeCell ref="B18:B33"/>
    <mergeCell ref="C18:Q18"/>
    <mergeCell ref="C19:Q19"/>
    <mergeCell ref="D20:G20"/>
    <mergeCell ref="K20:M20"/>
    <mergeCell ref="D21:G21"/>
    <mergeCell ref="K21:M21"/>
    <mergeCell ref="C29:M29"/>
    <mergeCell ref="K28:M28"/>
    <mergeCell ref="P20:Q29"/>
    <mergeCell ref="D22:G22"/>
    <mergeCell ref="K22:M22"/>
    <mergeCell ref="D23:G23"/>
    <mergeCell ref="K23:M23"/>
    <mergeCell ref="D24:G24"/>
    <mergeCell ref="K24:M24"/>
    <mergeCell ref="D25:G25"/>
    <mergeCell ref="K25:M25"/>
    <mergeCell ref="C31:O31"/>
    <mergeCell ref="C30:O30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1:B13"/>
    <mergeCell ref="C11:J11"/>
    <mergeCell ref="K11:L11"/>
    <mergeCell ref="E13:G13"/>
    <mergeCell ref="E12:G12"/>
    <mergeCell ref="C12:D13"/>
    <mergeCell ref="D74:J74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4:O44"/>
  </mergeCells>
  <printOptions horizontalCentered="1"/>
  <pageMargins left="3.937007874015748E-2" right="3.937007874015748E-2" top="3.937007874015748E-2" bottom="3.937007874015748E-2" header="3.937007874015748E-2" footer="3.937007874015748E-2"/>
  <pageSetup paperSize="9" scale="83" orientation="portrait" blackAndWhite="1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KD</vt:lpstr>
      <vt:lpstr>Other Deduction</vt:lpstr>
      <vt:lpstr>GA55A</vt:lpstr>
      <vt:lpstr>Computation</vt:lpstr>
      <vt:lpstr>OD</vt:lpstr>
      <vt:lpstr>Computation!Print_Area</vt:lpstr>
      <vt:lpstr>GA55A!Print_Area</vt:lpstr>
      <vt:lpstr>'Other Deduction'!Print_Area</vt:lpstr>
      <vt:lpstr>RNM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RAMKESH</cp:lastModifiedBy>
  <cp:lastPrinted>2019-12-01T11:18:11Z</cp:lastPrinted>
  <dcterms:created xsi:type="dcterms:W3CDTF">2013-12-06T08:14:36Z</dcterms:created>
  <dcterms:modified xsi:type="dcterms:W3CDTF">2019-12-01T17:32:44Z</dcterms:modified>
</cp:coreProperties>
</file>